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ゴルフ場利用税\★県ホームページ\「ゴルフ場利用税について」のページ\R3.7修正（H元部長通知改正によるもの）\"/>
    </mc:Choice>
  </mc:AlternateContent>
  <xr:revisionPtr revIDLastSave="0" documentId="13_ncr:1_{980A5425-AD50-4985-8BF3-AA418FB97879}" xr6:coauthVersionLast="47" xr6:coauthVersionMax="47" xr10:uidLastSave="{00000000-0000-0000-0000-000000000000}"/>
  <bookViews>
    <workbookView xWindow="-108" yWindow="-108" windowWidth="23256" windowHeight="12576" activeTab="1" xr2:uid="{19840DA4-C8F0-4FF1-BD7E-C66825901F32}"/>
  </bookViews>
  <sheets>
    <sheet name="届出書" sheetId="1" r:id="rId1"/>
    <sheet name="記入例" sheetId="3" r:id="rId2"/>
  </sheets>
  <definedNames>
    <definedName name="_xlnm.Print_Area" localSheetId="1">記入例!$A$1:$Y$36</definedName>
    <definedName name="_xlnm.Print_Area" localSheetId="0">届出書!$A$1:$Y$36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P28" i="1"/>
  <c r="R24" i="1"/>
  <c r="J24" i="1"/>
  <c r="R22" i="1"/>
  <c r="J22" i="1"/>
  <c r="AA12" i="1"/>
  <c r="J31" i="1" l="1"/>
  <c r="J30" i="1"/>
  <c r="R29" i="3"/>
  <c r="J29" i="3"/>
  <c r="R22" i="3"/>
  <c r="J22" i="3"/>
  <c r="BC21" i="3"/>
  <c r="AG15" i="3"/>
  <c r="B14" i="3"/>
  <c r="B13" i="3"/>
  <c r="AA12" i="3"/>
  <c r="AA9" i="3"/>
  <c r="AA8" i="3"/>
  <c r="AA7" i="3"/>
  <c r="AA6" i="3"/>
  <c r="S23" i="3" l="1"/>
  <c r="BC20" i="3"/>
  <c r="BC22" i="3" s="1"/>
  <c r="R30" i="3"/>
  <c r="J30" i="3"/>
  <c r="AA9" i="1"/>
  <c r="BC23" i="3" l="1"/>
  <c r="BC24" i="3"/>
  <c r="AG15" i="1"/>
  <c r="B13" i="1"/>
  <c r="B14" i="1"/>
  <c r="BC21" i="1"/>
  <c r="R29" i="1"/>
  <c r="R31" i="1" l="1"/>
  <c r="R30" i="1"/>
  <c r="BE23" i="3"/>
  <c r="BB22" i="3"/>
  <c r="G32" i="3" s="1"/>
  <c r="J32" i="3" s="1"/>
  <c r="BC19" i="1"/>
  <c r="BC22" i="1" s="1"/>
  <c r="BC24" i="1" s="1"/>
  <c r="S25" i="1"/>
  <c r="S23" i="1"/>
  <c r="AA8" i="1"/>
  <c r="AA7" i="1"/>
  <c r="AA6" i="1"/>
  <c r="J33" i="3" l="1"/>
  <c r="R32" i="3"/>
  <c r="BC23" i="1"/>
  <c r="BE23" i="1" l="1"/>
  <c r="BB22" i="1"/>
  <c r="G32" i="1" s="1"/>
  <c r="J32" i="1" s="1"/>
  <c r="R32" i="1" s="1"/>
  <c r="R33" i="3"/>
  <c r="R33" i="1" l="1"/>
  <c r="J33" i="1"/>
  <c r="J34" i="1"/>
  <c r="R34" i="1" l="1"/>
</calcChain>
</file>

<file path=xl/sharedStrings.xml><?xml version="1.0" encoding="utf-8"?>
<sst xmlns="http://schemas.openxmlformats.org/spreadsheetml/2006/main" count="212" uniqueCount="69">
  <si>
    <t>県税・総務事務所長　殿</t>
    <rPh sb="0" eb="2">
      <t>ケンゼイ</t>
    </rPh>
    <rPh sb="3" eb="9">
      <t>ソウムジムショチョウ</t>
    </rPh>
    <rPh sb="10" eb="11">
      <t>ドノ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</si>
  <si>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</si>
  <si>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</si>
  <si>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</si>
  <si>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</si>
  <si>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</si>
  <si>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</si>
  <si>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日～令和</t>
    <rPh sb="0" eb="1">
      <t>ヒ</t>
    </rPh>
    <rPh sb="2" eb="4">
      <t>レイワ</t>
    </rPh>
    <phoneticPr fontId="1"/>
  </si>
  <si>
    <t>早朝・薄暮の利用</t>
    <phoneticPr fontId="1"/>
  </si>
  <si>
    <t>年齢６５歳以上７０歳未満の者による利用</t>
    <phoneticPr fontId="1"/>
  </si>
  <si>
    <t>※該当する番号を◯で囲んで下さい。</t>
    <phoneticPr fontId="1"/>
  </si>
  <si>
    <t>区分</t>
    <rPh sb="0" eb="2">
      <t>クブン</t>
    </rPh>
    <phoneticPr fontId="1"/>
  </si>
  <si>
    <t>グリーンフィー</t>
    <phoneticPr fontId="1"/>
  </si>
  <si>
    <t>平日</t>
    <rPh sb="0" eb="2">
      <t>ヘイジツ</t>
    </rPh>
    <phoneticPr fontId="1"/>
  </si>
  <si>
    <t>土日・祝日</t>
    <rPh sb="0" eb="2">
      <t>ドニチ</t>
    </rPh>
    <rPh sb="3" eb="5">
      <t>シュクジツ</t>
    </rPh>
    <phoneticPr fontId="1"/>
  </si>
  <si>
    <t>諸経費</t>
    <rPh sb="0" eb="3">
      <t>ショケイヒ</t>
    </rPh>
    <phoneticPr fontId="1"/>
  </si>
  <si>
    <t>任意性のない</t>
    <rPh sb="0" eb="3">
      <t>ニンイセイ</t>
    </rPh>
    <phoneticPr fontId="1"/>
  </si>
  <si>
    <t>料金の合計</t>
    <rPh sb="0" eb="2">
      <t>リョウキン</t>
    </rPh>
    <rPh sb="3" eb="5">
      <t>ゴウケイ</t>
    </rPh>
    <phoneticPr fontId="1"/>
  </si>
  <si>
    <t>(軽減率)</t>
    <rPh sb="1" eb="4">
      <t>ケイゲンリツ</t>
    </rPh>
    <phoneticPr fontId="1"/>
  </si>
  <si>
    <t>その他(</t>
    <rPh sb="2" eb="3">
      <t>タ</t>
    </rPh>
    <phoneticPr fontId="1"/>
  </si>
  <si>
    <t>)</t>
    <phoneticPr fontId="1"/>
  </si>
  <si>
    <t>キャディーフィー</t>
    <phoneticPr fontId="1"/>
  </si>
  <si>
    <t>カートフィー</t>
    <phoneticPr fontId="1"/>
  </si>
  <si>
    <t>任意性のある料金の合計</t>
    <rPh sb="0" eb="3">
      <t>ニンイセイ</t>
    </rPh>
    <rPh sb="6" eb="8">
      <t>リョウキン</t>
    </rPh>
    <rPh sb="9" eb="11">
      <t>ゴウケイ</t>
    </rPh>
    <phoneticPr fontId="1"/>
  </si>
  <si>
    <t>消費税</t>
    <rPh sb="0" eb="3">
      <t>ショウヒゼイ</t>
    </rPh>
    <phoneticPr fontId="1"/>
  </si>
  <si>
    <t>ゴルフ場利用税（</t>
    <rPh sb="3" eb="7">
      <t>ジョウリヨウゼイ</t>
    </rPh>
    <phoneticPr fontId="1"/>
  </si>
  <si>
    <t>級）</t>
    <rPh sb="0" eb="1">
      <t>キュウ</t>
    </rPh>
    <phoneticPr fontId="1"/>
  </si>
  <si>
    <t>合計</t>
    <rPh sb="0" eb="2">
      <t>ゴウケイ</t>
    </rPh>
    <phoneticPr fontId="1"/>
  </si>
  <si>
    <t>届　出　事　項</t>
    <rPh sb="0" eb="1">
      <t>トドケ</t>
    </rPh>
    <rPh sb="2" eb="3">
      <t>デ</t>
    </rPh>
    <rPh sb="4" eb="5">
      <t>コト</t>
    </rPh>
    <rPh sb="6" eb="7">
      <t>コウ</t>
    </rPh>
    <phoneticPr fontId="1"/>
  </si>
  <si>
    <t>(</t>
    <phoneticPr fontId="1"/>
  </si>
  <si>
    <t>)</t>
    <phoneticPr fontId="1"/>
  </si>
  <si>
    <t>級</t>
  </si>
  <si>
    <t>ホール数</t>
  </si>
  <si>
    <t>利用料金</t>
  </si>
  <si>
    <t>18ホール以上</t>
  </si>
  <si>
    <t>1万円以上</t>
  </si>
  <si>
    <t>〃</t>
  </si>
  <si>
    <t>7,500円以上1万円未満</t>
  </si>
  <si>
    <t>6,000円以上7,500円未満</t>
  </si>
  <si>
    <t>4,000円以上6,000円未満</t>
  </si>
  <si>
    <t>3,000円以上4,000円未満</t>
  </si>
  <si>
    <t>2,500円以上3,000円未満</t>
  </si>
  <si>
    <t>2,000円以上2,500円未満</t>
  </si>
  <si>
    <t>2,000円未満</t>
  </si>
  <si>
    <t>18ホール未満</t>
  </si>
  <si>
    <t>2,000円以上</t>
  </si>
  <si>
    <t>1,500円以上2,000円未満</t>
  </si>
  <si>
    <t>1,500円未満</t>
  </si>
  <si>
    <t>税額（円）</t>
    <rPh sb="3" eb="4">
      <t>エン</t>
    </rPh>
    <phoneticPr fontId="1"/>
  </si>
  <si>
    <t>18&gt;=</t>
    <phoneticPr fontId="1"/>
  </si>
  <si>
    <t>18&lt;</t>
    <phoneticPr fontId="1"/>
  </si>
  <si>
    <t>宮崎</t>
    <rPh sb="0" eb="2">
      <t>ミヤザキ</t>
    </rPh>
    <phoneticPr fontId="1"/>
  </si>
  <si>
    <t>宮崎市橘通東８丁目９－１０</t>
    <rPh sb="0" eb="3">
      <t>ミヤザキシ</t>
    </rPh>
    <rPh sb="3" eb="6">
      <t>タチバナドオリヒガシ</t>
    </rPh>
    <rPh sb="7" eb="9">
      <t>チョウメ</t>
    </rPh>
    <phoneticPr fontId="1"/>
  </si>
  <si>
    <t>県庁ゴルフクラブ
代表取締役　県税　太郎</t>
    <rPh sb="0" eb="2">
      <t>ケンチョウ</t>
    </rPh>
    <rPh sb="9" eb="14">
      <t>ダイヒョウトリシマリヤク</t>
    </rPh>
    <rPh sb="15" eb="17">
      <t>ケンゼイ</t>
    </rPh>
    <rPh sb="18" eb="20">
      <t>タロウ</t>
    </rPh>
    <phoneticPr fontId="1"/>
  </si>
  <si>
    <t>年齢６５歳以上７０歳未満の者による利用</t>
  </si>
  <si>
    <t>早朝・薄暮の利用</t>
  </si>
  <si>
    <t>土日・祝日1/2</t>
    <rPh sb="0" eb="2">
      <t>ドニチ</t>
    </rPh>
    <rPh sb="3" eb="5">
      <t>シュクジツ</t>
    </rPh>
    <phoneticPr fontId="1"/>
  </si>
  <si>
    <t>ゴルフ場利用税の特例税率適用競技会申請書</t>
    <rPh sb="14" eb="17">
      <t>キョウギカイ</t>
    </rPh>
    <rPh sb="17" eb="20">
      <t>シンセイショ</t>
    </rPh>
    <phoneticPr fontId="1"/>
  </si>
  <si>
    <t>申請者
（主催者）</t>
    <rPh sb="0" eb="3">
      <t>シンセイシャ</t>
    </rPh>
    <rPh sb="5" eb="8">
      <t>シュサイシャ</t>
    </rPh>
    <phoneticPr fontId="1"/>
  </si>
  <si>
    <t>　宮崎県税条例第４５条第１項第１号及び第２項に規定する競技会を以下のとおり開催しますので、特例税率の適用を申請します。</t>
    <rPh sb="27" eb="30">
      <t>キョウギカイ</t>
    </rPh>
    <rPh sb="37" eb="39">
      <t>カイサイ</t>
    </rPh>
    <rPh sb="45" eb="47">
      <t>トクレイ</t>
    </rPh>
    <rPh sb="47" eb="49">
      <t>ゼイリツ</t>
    </rPh>
    <rPh sb="50" eb="52">
      <t>テキヨウ</t>
    </rPh>
    <rPh sb="53" eb="55">
      <t>シンセイ</t>
    </rPh>
    <phoneticPr fontId="1"/>
  </si>
  <si>
    <t>非会員の通常料金</t>
    <rPh sb="0" eb="3">
      <t>ヒカイイン</t>
    </rPh>
    <rPh sb="4" eb="6">
      <t>ツウジョウ</t>
    </rPh>
    <rPh sb="6" eb="8">
      <t>リョウキン</t>
    </rPh>
    <phoneticPr fontId="1"/>
  </si>
  <si>
    <t>非会員の軽減料金</t>
    <rPh sb="0" eb="3">
      <t>ヒカイイン</t>
    </rPh>
    <rPh sb="4" eb="6">
      <t>ケイゲン</t>
    </rPh>
    <rPh sb="6" eb="8">
      <t>リョウキン</t>
    </rPh>
    <phoneticPr fontId="1"/>
  </si>
  <si>
    <t xml:space="preserve">大会実施要項等を添付して下さい。
非会員について通常の料金よりも２割以上軽減されている場合に限り出場選手全員の税額が２分の１になります。 </t>
    <phoneticPr fontId="1"/>
  </si>
  <si>
    <t>※
※</t>
    <phoneticPr fontId="1"/>
  </si>
  <si>
    <t>参加料（１日当たり）</t>
    <rPh sb="0" eb="3">
      <t>サンカリョウ</t>
    </rPh>
    <rPh sb="4" eb="6">
      <t>イチニチ</t>
    </rPh>
    <rPh sb="6" eb="7">
      <t>ア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</si>
  <si>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</si>
  <si>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r>
      <t xml:space="preserve">競技会の期間
</t>
    </r>
    <r>
      <rPr>
        <sz val="8"/>
        <color theme="1"/>
        <rFont val="ＭＳ 明朝"/>
        <family val="1"/>
        <charset val="128"/>
      </rPr>
      <t>(指定練習日を含む｡)</t>
    </r>
    <rPh sb="0" eb="3">
      <t>キョウギカイ</t>
    </rPh>
    <rPh sb="4" eb="6">
      <t>キカン</t>
    </rPh>
    <rPh sb="8" eb="10">
      <t>シテイ</t>
    </rPh>
    <rPh sb="10" eb="12">
      <t>レンシュウ</t>
    </rPh>
    <rPh sb="12" eb="13">
      <t>ヒ</t>
    </rPh>
    <rPh sb="14" eb="15">
      <t>フク</t>
    </rPh>
    <phoneticPr fontId="1"/>
  </si>
  <si>
    <t>第100回宮崎県○○○選手権予選</t>
    <rPh sb="0" eb="1">
      <t>ダイ</t>
    </rPh>
    <rPh sb="4" eb="5">
      <t>カイ</t>
    </rPh>
    <rPh sb="5" eb="8">
      <t>ミヤザキケン</t>
    </rPh>
    <rPh sb="11" eb="14">
      <t>センシュケン</t>
    </rPh>
    <rPh sb="14" eb="16">
      <t>ヨセン</t>
    </rPh>
    <phoneticPr fontId="1"/>
  </si>
  <si>
    <t>競 技 会 名</t>
    <rPh sb="0" eb="1">
      <t>セリ</t>
    </rPh>
    <rPh sb="2" eb="3">
      <t>ワザ</t>
    </rPh>
    <rPh sb="4" eb="5">
      <t>カイ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</si>
</sst>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rgb="FFC00000"/>
      <name val="HG創英角ｺﾞｼｯｸUB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b/>
      <sz val="12"/>
      <color rgb="FFFF00FF"/>
      <name val="HGP創英角ｺﾞｼｯｸUB"/>
      <family val="3"/>
      <charset val="128"/>
    </font>
    <font>
      <sz val="6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CF7FD"/>
        <bgColor indexed="64"/>
      </patternFill>
    </fill>
    <fill>
      <patternFill patternType="solid">
        <fgColor rgb="FF00FF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ashed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dashed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theme="1"/>
      </bottom>
      <diagonal/>
    </border>
    <border>
      <left/>
      <right/>
      <top style="dashed">
        <color indexed="64"/>
      </top>
      <bottom style="thin">
        <color theme="1"/>
      </bottom>
      <diagonal/>
    </border>
    <border>
      <left/>
      <right style="thin">
        <color indexed="64"/>
      </right>
      <top style="dashed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dashed">
        <color indexed="64"/>
      </bottom>
      <diagonal/>
    </border>
    <border>
      <left/>
      <right style="thin">
        <color theme="1"/>
      </right>
      <top style="dashed">
        <color indexed="64"/>
      </top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dashed">
        <color indexed="64"/>
      </bottom>
      <diagonal/>
    </border>
    <border>
      <left/>
      <right style="thin">
        <color theme="1"/>
      </right>
      <top style="dashed">
        <color indexed="64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7" fillId="3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6" fillId="0" borderId="39" xfId="0" applyNumberFormat="1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0" fontId="0" fillId="0" borderId="40" xfId="0" applyBorder="1">
      <alignment vertical="center"/>
    </xf>
    <xf numFmtId="0" fontId="0" fillId="2" borderId="0" xfId="0" applyFill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7" xfId="0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0" fillId="0" borderId="4" xfId="0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12" fillId="0" borderId="36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46" xfId="0" applyFill="1" applyBorder="1">
      <alignment vertical="center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</xf>
    <xf numFmtId="0" fontId="5" fillId="0" borderId="0" xfId="0" applyFo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0" fillId="2" borderId="13" xfId="0" applyFill="1" applyBorder="1" applyAlignment="1" applyProtection="1">
      <alignment vertical="center" shrinkToFit="1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6" xfId="0" applyFill="1" applyBorder="1" applyProtection="1">
      <alignment vertical="center"/>
    </xf>
    <xf numFmtId="0" fontId="9" fillId="0" borderId="0" xfId="0" applyFont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47" xfId="0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38" fontId="0" fillId="0" borderId="0" xfId="1" applyFont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0" fillId="0" borderId="40" xfId="0" applyBorder="1" applyProtection="1">
      <alignment vertical="center"/>
    </xf>
    <xf numFmtId="38" fontId="0" fillId="0" borderId="0" xfId="0" applyNumberFormat="1" applyProtection="1">
      <alignment vertical="center"/>
    </xf>
    <xf numFmtId="38" fontId="0" fillId="0" borderId="18" xfId="1" applyFont="1" applyFill="1" applyBorder="1" applyAlignment="1" applyProtection="1">
      <alignment horizontal="right" vertical="center"/>
    </xf>
    <xf numFmtId="38" fontId="0" fillId="0" borderId="52" xfId="1" applyFont="1" applyFill="1" applyBorder="1" applyAlignment="1" applyProtection="1">
      <alignment horizontal="left" vertical="center"/>
    </xf>
    <xf numFmtId="0" fontId="7" fillId="3" borderId="39" xfId="0" applyFont="1" applyFill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3" fontId="6" fillId="0" borderId="39" xfId="0" applyNumberFormat="1" applyFont="1" applyBorder="1" applyAlignment="1" applyProtection="1">
      <alignment horizontal="right" vertical="center" wrapText="1"/>
    </xf>
    <xf numFmtId="0" fontId="0" fillId="0" borderId="4" xfId="0" applyFill="1" applyBorder="1" applyProtection="1">
      <alignment vertical="center"/>
    </xf>
    <xf numFmtId="0" fontId="6" fillId="0" borderId="39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12" fillId="0" borderId="36" xfId="0" applyFont="1" applyFill="1" applyBorder="1" applyAlignment="1" applyProtection="1">
      <alignment vertical="center" shrinkToFit="1"/>
    </xf>
    <xf numFmtId="38" fontId="0" fillId="4" borderId="18" xfId="1" applyFont="1" applyFill="1" applyBorder="1" applyAlignment="1" applyProtection="1">
      <alignment horizontal="right" vertical="center"/>
      <protection locked="0"/>
    </xf>
    <xf numFmtId="38" fontId="0" fillId="4" borderId="52" xfId="1" applyFont="1" applyFill="1" applyBorder="1" applyAlignment="1" applyProtection="1">
      <alignment horizontal="left" vertical="center"/>
      <protection locked="0"/>
    </xf>
    <xf numFmtId="38" fontId="0" fillId="4" borderId="28" xfId="1" applyFont="1" applyFill="1" applyBorder="1" applyAlignment="1" applyProtection="1">
      <alignment horizontal="right" vertical="center"/>
      <protection locked="0"/>
    </xf>
    <xf numFmtId="38" fontId="0" fillId="4" borderId="53" xfId="1" applyFont="1" applyFill="1" applyBorder="1" applyAlignment="1" applyProtection="1">
      <alignment horizontal="left" vertical="center"/>
      <protection locked="0"/>
    </xf>
    <xf numFmtId="38" fontId="0" fillId="4" borderId="28" xfId="1" applyFont="1" applyFill="1" applyBorder="1" applyAlignment="1" applyProtection="1">
      <alignment horizontal="right" vertical="center"/>
    </xf>
    <xf numFmtId="38" fontId="0" fillId="4" borderId="53" xfId="1" applyFont="1" applyFill="1" applyBorder="1" applyAlignment="1" applyProtection="1">
      <alignment horizontal="left" vertical="center"/>
    </xf>
    <xf numFmtId="38" fontId="0" fillId="2" borderId="13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38" fontId="0" fillId="0" borderId="13" xfId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255" wrapText="1"/>
    </xf>
    <xf numFmtId="0" fontId="0" fillId="0" borderId="57" xfId="0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2" borderId="51" xfId="1" applyFont="1" applyFill="1" applyBorder="1" applyAlignment="1" applyProtection="1">
      <alignment horizontal="center" vertical="center"/>
      <protection locked="0"/>
    </xf>
    <xf numFmtId="38" fontId="13" fillId="0" borderId="13" xfId="1" applyFont="1" applyFill="1" applyBorder="1" applyAlignment="1" applyProtection="1">
      <alignment horizontal="center" vertical="center" wrapText="1" shrinkToFit="1"/>
      <protection locked="0"/>
    </xf>
    <xf numFmtId="38" fontId="13" fillId="0" borderId="14" xfId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right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5" xfId="0" applyFill="1" applyBorder="1" applyAlignment="1">
      <alignment horizontal="left" vertical="center" shrinkToFit="1"/>
    </xf>
    <xf numFmtId="0" fontId="0" fillId="0" borderId="36" xfId="0" applyFill="1" applyBorder="1" applyAlignment="1">
      <alignment horizontal="left" vertical="center" shrinkToFit="1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38" fontId="0" fillId="4" borderId="2" xfId="1" applyFont="1" applyFill="1" applyBorder="1" applyAlignment="1" applyProtection="1">
      <alignment horizontal="center" vertical="center"/>
      <protection locked="0"/>
    </xf>
    <xf numFmtId="38" fontId="0" fillId="4" borderId="3" xfId="1" applyFont="1" applyFill="1" applyBorder="1" applyAlignment="1" applyProtection="1">
      <alignment horizontal="center" vertical="center"/>
      <protection locked="0"/>
    </xf>
    <xf numFmtId="38" fontId="0" fillId="4" borderId="49" xfId="1" applyFont="1" applyFill="1" applyBorder="1" applyAlignment="1" applyProtection="1">
      <alignment horizontal="center" vertical="center"/>
      <protection locked="0"/>
    </xf>
    <xf numFmtId="176" fontId="0" fillId="4" borderId="19" xfId="2" applyNumberFormat="1" applyFont="1" applyFill="1" applyBorder="1" applyAlignment="1" applyProtection="1">
      <alignment horizontal="center" vertical="center"/>
      <protection locked="0"/>
    </xf>
    <xf numFmtId="38" fontId="0" fillId="4" borderId="64" xfId="1" applyFont="1" applyFill="1" applyBorder="1" applyAlignment="1" applyProtection="1">
      <alignment horizontal="center" vertical="center"/>
      <protection locked="0"/>
    </xf>
    <xf numFmtId="38" fontId="0" fillId="4" borderId="65" xfId="1" applyFont="1" applyFill="1" applyBorder="1" applyAlignment="1" applyProtection="1">
      <alignment horizontal="center" vertical="center"/>
      <protection locked="0"/>
    </xf>
    <xf numFmtId="38" fontId="0" fillId="4" borderId="75" xfId="1" applyFont="1" applyFill="1" applyBorder="1" applyAlignment="1" applyProtection="1">
      <alignment horizontal="center" vertical="center"/>
      <protection locked="0"/>
    </xf>
    <xf numFmtId="176" fontId="0" fillId="4" borderId="28" xfId="2" applyNumberFormat="1" applyFont="1" applyFill="1" applyBorder="1" applyAlignment="1" applyProtection="1">
      <alignment horizontal="center" vertical="center"/>
      <protection locked="0"/>
    </xf>
    <xf numFmtId="38" fontId="0" fillId="2" borderId="22" xfId="1" applyFont="1" applyFill="1" applyBorder="1" applyAlignment="1" applyProtection="1">
      <alignment horizontal="center" vertical="center"/>
      <protection locked="0"/>
    </xf>
    <xf numFmtId="38" fontId="0" fillId="2" borderId="23" xfId="1" applyFont="1" applyFill="1" applyBorder="1" applyAlignment="1" applyProtection="1">
      <alignment horizontal="center" vertical="center"/>
      <protection locked="0"/>
    </xf>
    <xf numFmtId="38" fontId="0" fillId="2" borderId="54" xfId="1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8" fontId="0" fillId="2" borderId="61" xfId="1" applyFont="1" applyFill="1" applyBorder="1" applyAlignment="1" applyProtection="1">
      <alignment horizontal="center" vertical="center"/>
      <protection locked="0"/>
    </xf>
    <xf numFmtId="38" fontId="0" fillId="2" borderId="62" xfId="1" applyFont="1" applyFill="1" applyBorder="1" applyAlignment="1" applyProtection="1">
      <alignment horizontal="center" vertical="center"/>
      <protection locked="0"/>
    </xf>
    <xf numFmtId="38" fontId="0" fillId="2" borderId="63" xfId="1" applyFont="1" applyFill="1" applyBorder="1" applyAlignment="1" applyProtection="1">
      <alignment horizontal="center" vertical="center"/>
      <protection locked="0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7" xfId="1" applyFont="1" applyFill="1" applyBorder="1" applyAlignment="1" applyProtection="1">
      <alignment horizontal="center" vertical="center"/>
      <protection locked="0"/>
    </xf>
    <xf numFmtId="38" fontId="0" fillId="4" borderId="4" xfId="1" applyFont="1" applyFill="1" applyBorder="1" applyAlignment="1" applyProtection="1">
      <alignment horizontal="center" vertical="center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0" xfId="1" applyFont="1" applyFill="1" applyBorder="1" applyAlignment="1" applyProtection="1">
      <alignment horizontal="center" vertical="center"/>
      <protection locked="0"/>
    </xf>
    <xf numFmtId="38" fontId="0" fillId="4" borderId="66" xfId="1" applyFont="1" applyFill="1" applyBorder="1" applyAlignment="1" applyProtection="1">
      <alignment horizontal="center" vertical="center"/>
      <protection locked="0"/>
    </xf>
    <xf numFmtId="38" fontId="0" fillId="0" borderId="27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9" xfId="1" applyFont="1" applyFill="1" applyBorder="1" applyAlignment="1" applyProtection="1">
      <alignment horizontal="center" vertical="center"/>
      <protection locked="0"/>
    </xf>
    <xf numFmtId="38" fontId="0" fillId="2" borderId="24" xfId="1" applyFont="1" applyFill="1" applyBorder="1" applyAlignment="1" applyProtection="1">
      <alignment horizontal="center" vertical="center"/>
      <protection locked="0"/>
    </xf>
    <xf numFmtId="38" fontId="0" fillId="0" borderId="67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4" borderId="68" xfId="1" applyFont="1" applyFill="1" applyBorder="1" applyAlignment="1" applyProtection="1">
      <alignment horizontal="center" vertical="center"/>
      <protection locked="0"/>
    </xf>
    <xf numFmtId="38" fontId="0" fillId="4" borderId="69" xfId="1" applyFont="1" applyFill="1" applyBorder="1" applyAlignment="1" applyProtection="1">
      <alignment horizontal="center" vertical="center"/>
      <protection locked="0"/>
    </xf>
    <xf numFmtId="38" fontId="0" fillId="4" borderId="70" xfId="1" applyFont="1" applyFill="1" applyBorder="1" applyAlignment="1" applyProtection="1">
      <alignment horizontal="center" vertical="center"/>
      <protection locked="0"/>
    </xf>
    <xf numFmtId="38" fontId="0" fillId="4" borderId="32" xfId="1" applyFont="1" applyFill="1" applyBorder="1" applyAlignment="1" applyProtection="1">
      <alignment horizontal="center" vertical="center"/>
      <protection locked="0"/>
    </xf>
    <xf numFmtId="38" fontId="0" fillId="4" borderId="33" xfId="1" applyFont="1" applyFill="1" applyBorder="1" applyAlignment="1" applyProtection="1">
      <alignment horizontal="center" vertical="center"/>
      <protection locked="0"/>
    </xf>
    <xf numFmtId="38" fontId="0" fillId="4" borderId="34" xfId="1" applyFont="1" applyFill="1" applyBorder="1" applyAlignment="1" applyProtection="1">
      <alignment horizontal="center" vertical="center"/>
      <protection locked="0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0" fillId="0" borderId="56" xfId="1" applyFont="1" applyFill="1" applyBorder="1" applyAlignment="1">
      <alignment horizontal="center" vertical="center"/>
    </xf>
    <xf numFmtId="38" fontId="0" fillId="4" borderId="77" xfId="1" applyFont="1" applyFill="1" applyBorder="1" applyAlignment="1" applyProtection="1">
      <alignment horizontal="center" vertical="center"/>
      <protection locked="0"/>
    </xf>
    <xf numFmtId="38" fontId="0" fillId="4" borderId="71" xfId="1" applyFont="1" applyFill="1" applyBorder="1" applyAlignment="1" applyProtection="1">
      <alignment horizontal="center" vertical="center"/>
      <protection locked="0"/>
    </xf>
    <xf numFmtId="38" fontId="0" fillId="4" borderId="72" xfId="1" applyFont="1" applyFill="1" applyBorder="1" applyAlignment="1" applyProtection="1">
      <alignment horizontal="center" vertical="center"/>
      <protection locked="0"/>
    </xf>
    <xf numFmtId="38" fontId="0" fillId="4" borderId="78" xfId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38" fontId="0" fillId="4" borderId="73" xfId="1" applyFont="1" applyFill="1" applyBorder="1" applyAlignment="1" applyProtection="1">
      <alignment horizontal="center" vertical="center"/>
      <protection locked="0"/>
    </xf>
    <xf numFmtId="38" fontId="0" fillId="2" borderId="74" xfId="1" applyFont="1" applyFill="1" applyBorder="1" applyAlignment="1" applyProtection="1">
      <alignment horizontal="center" vertical="center"/>
      <protection locked="0"/>
    </xf>
    <xf numFmtId="38" fontId="0" fillId="2" borderId="50" xfId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>
      <alignment horizontal="center" vertical="center"/>
    </xf>
    <xf numFmtId="38" fontId="0" fillId="0" borderId="76" xfId="1" applyFont="1" applyFill="1" applyBorder="1" applyAlignment="1">
      <alignment horizontal="center" vertical="center"/>
    </xf>
    <xf numFmtId="38" fontId="0" fillId="4" borderId="55" xfId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 shrinkToFit="1"/>
    </xf>
    <xf numFmtId="0" fontId="0" fillId="2" borderId="0" xfId="0" applyFill="1" applyBorder="1" applyAlignment="1" applyProtection="1">
      <alignment horizontal="right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shrinkToFit="1"/>
    </xf>
    <xf numFmtId="0" fontId="0" fillId="2" borderId="13" xfId="0" applyFill="1" applyBorder="1" applyAlignment="1" applyProtection="1">
      <alignment horizontal="left" vertical="center" shrinkToFit="1"/>
    </xf>
    <xf numFmtId="0" fontId="0" fillId="2" borderId="14" xfId="0" applyFill="1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38" fontId="0" fillId="2" borderId="61" xfId="1" applyFont="1" applyFill="1" applyBorder="1" applyAlignment="1" applyProtection="1">
      <alignment horizontal="center" vertical="center"/>
    </xf>
    <xf numFmtId="38" fontId="0" fillId="2" borderId="62" xfId="1" applyFont="1" applyFill="1" applyBorder="1" applyAlignment="1" applyProtection="1">
      <alignment horizontal="center" vertical="center"/>
    </xf>
    <xf numFmtId="38" fontId="0" fillId="2" borderId="63" xfId="1" applyFont="1" applyFill="1" applyBorder="1" applyAlignment="1" applyProtection="1">
      <alignment horizontal="center" vertical="center"/>
    </xf>
    <xf numFmtId="38" fontId="0" fillId="2" borderId="74" xfId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38" fontId="0" fillId="2" borderId="15" xfId="1" applyFont="1" applyFill="1" applyBorder="1" applyAlignment="1" applyProtection="1">
      <alignment horizontal="center" vertical="center"/>
    </xf>
    <xf numFmtId="38" fontId="0" fillId="2" borderId="16" xfId="1" applyFont="1" applyFill="1" applyBorder="1" applyAlignment="1" applyProtection="1">
      <alignment horizontal="center" vertical="center"/>
    </xf>
    <xf numFmtId="38" fontId="0" fillId="2" borderId="17" xfId="1" applyFont="1" applyFill="1" applyBorder="1" applyAlignment="1" applyProtection="1">
      <alignment horizontal="center" vertical="center"/>
    </xf>
    <xf numFmtId="38" fontId="0" fillId="2" borderId="50" xfId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38" fontId="0" fillId="2" borderId="12" xfId="1" applyFont="1" applyFill="1" applyBorder="1" applyAlignment="1" applyProtection="1">
      <alignment horizontal="center" vertical="center"/>
    </xf>
    <xf numFmtId="38" fontId="0" fillId="2" borderId="13" xfId="1" applyFont="1" applyFill="1" applyBorder="1" applyAlignment="1" applyProtection="1">
      <alignment horizontal="center" vertical="center"/>
    </xf>
    <xf numFmtId="38" fontId="0" fillId="2" borderId="14" xfId="1" applyFont="1" applyFill="1" applyBorder="1" applyAlignment="1" applyProtection="1">
      <alignment horizontal="center" vertical="center"/>
    </xf>
    <xf numFmtId="38" fontId="0" fillId="2" borderId="51" xfId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right" vertical="center"/>
    </xf>
    <xf numFmtId="38" fontId="0" fillId="4" borderId="64" xfId="1" applyFont="1" applyFill="1" applyBorder="1" applyAlignment="1" applyProtection="1">
      <alignment horizontal="center" vertical="center"/>
    </xf>
    <xf numFmtId="38" fontId="0" fillId="4" borderId="65" xfId="1" applyFont="1" applyFill="1" applyBorder="1" applyAlignment="1" applyProtection="1">
      <alignment horizontal="center" vertical="center"/>
    </xf>
    <xf numFmtId="38" fontId="0" fillId="4" borderId="66" xfId="1" applyFont="1" applyFill="1" applyBorder="1" applyAlignment="1" applyProtection="1">
      <alignment horizontal="center" vertical="center"/>
    </xf>
    <xf numFmtId="38" fontId="0" fillId="4" borderId="75" xfId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38" fontId="0" fillId="4" borderId="2" xfId="1" applyFont="1" applyFill="1" applyBorder="1" applyAlignment="1" applyProtection="1">
      <alignment horizontal="center" vertical="center"/>
    </xf>
    <xf numFmtId="38" fontId="0" fillId="4" borderId="3" xfId="1" applyFont="1" applyFill="1" applyBorder="1" applyAlignment="1" applyProtection="1">
      <alignment horizontal="center" vertical="center"/>
    </xf>
    <xf numFmtId="38" fontId="0" fillId="4" borderId="4" xfId="1" applyFont="1" applyFill="1" applyBorder="1" applyAlignment="1" applyProtection="1">
      <alignment horizontal="center" vertical="center"/>
    </xf>
    <xf numFmtId="38" fontId="0" fillId="4" borderId="49" xfId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38" fontId="0" fillId="0" borderId="18" xfId="1" applyFont="1" applyFill="1" applyBorder="1" applyAlignment="1" applyProtection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20" xfId="1" applyFont="1" applyFill="1" applyBorder="1" applyAlignment="1" applyProtection="1">
      <alignment horizontal="center" vertical="center"/>
    </xf>
    <xf numFmtId="176" fontId="0" fillId="4" borderId="19" xfId="2" applyNumberFormat="1" applyFont="1" applyFill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38" fontId="0" fillId="0" borderId="67" xfId="1" applyFont="1" applyFill="1" applyBorder="1" applyAlignment="1" applyProtection="1">
      <alignment horizontal="center" vertical="center"/>
    </xf>
    <xf numFmtId="38" fontId="0" fillId="0" borderId="25" xfId="1" applyFont="1" applyFill="1" applyBorder="1" applyAlignment="1" applyProtection="1">
      <alignment horizontal="center" vertical="center"/>
    </xf>
    <xf numFmtId="38" fontId="0" fillId="0" borderId="26" xfId="1" applyFont="1" applyFill="1" applyBorder="1" applyAlignment="1" applyProtection="1">
      <alignment horizontal="center" vertical="center"/>
    </xf>
    <xf numFmtId="38" fontId="0" fillId="0" borderId="76" xfId="1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38" fontId="0" fillId="4" borderId="27" xfId="1" applyFont="1" applyFill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horizontal="center" vertical="center"/>
    </xf>
    <xf numFmtId="38" fontId="0" fillId="4" borderId="29" xfId="1" applyFont="1" applyFill="1" applyBorder="1" applyAlignment="1" applyProtection="1">
      <alignment horizontal="center" vertical="center"/>
    </xf>
    <xf numFmtId="176" fontId="0" fillId="4" borderId="28" xfId="2" applyNumberFormat="1" applyFon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38" fontId="0" fillId="2" borderId="22" xfId="1" applyFont="1" applyFill="1" applyBorder="1" applyAlignment="1" applyProtection="1">
      <alignment horizontal="center" vertical="center"/>
    </xf>
    <xf numFmtId="38" fontId="0" fillId="2" borderId="23" xfId="1" applyFont="1" applyFill="1" applyBorder="1" applyAlignment="1" applyProtection="1">
      <alignment horizontal="center" vertical="center"/>
    </xf>
    <xf numFmtId="38" fontId="0" fillId="2" borderId="24" xfId="1" applyFont="1" applyFill="1" applyBorder="1" applyAlignment="1" applyProtection="1">
      <alignment horizontal="center" vertical="center"/>
    </xf>
    <xf numFmtId="38" fontId="0" fillId="2" borderId="54" xfId="1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right" vertical="center"/>
    </xf>
    <xf numFmtId="38" fontId="0" fillId="4" borderId="68" xfId="1" applyFont="1" applyFill="1" applyBorder="1" applyAlignment="1" applyProtection="1">
      <alignment horizontal="center" vertical="center"/>
    </xf>
    <xf numFmtId="38" fontId="0" fillId="4" borderId="69" xfId="1" applyFont="1" applyFill="1" applyBorder="1" applyAlignment="1" applyProtection="1">
      <alignment horizontal="center" vertical="center"/>
    </xf>
    <xf numFmtId="38" fontId="0" fillId="4" borderId="70" xfId="1" applyFont="1" applyFill="1" applyBorder="1" applyAlignment="1" applyProtection="1">
      <alignment horizontal="center" vertical="center"/>
    </xf>
    <xf numFmtId="38" fontId="0" fillId="4" borderId="77" xfId="1" applyFont="1" applyFill="1" applyBorder="1" applyAlignment="1" applyProtection="1">
      <alignment horizontal="center" vertical="center"/>
    </xf>
    <xf numFmtId="38" fontId="0" fillId="4" borderId="32" xfId="1" applyFont="1" applyFill="1" applyBorder="1" applyAlignment="1" applyProtection="1">
      <alignment horizontal="center" vertical="center"/>
    </xf>
    <xf numFmtId="38" fontId="0" fillId="4" borderId="33" xfId="1" applyFont="1" applyFill="1" applyBorder="1" applyAlignment="1" applyProtection="1">
      <alignment horizontal="center" vertical="center"/>
    </xf>
    <xf numFmtId="38" fontId="0" fillId="4" borderId="34" xfId="1" applyFont="1" applyFill="1" applyBorder="1" applyAlignment="1" applyProtection="1">
      <alignment horizontal="center" vertical="center"/>
    </xf>
    <xf numFmtId="38" fontId="0" fillId="4" borderId="55" xfId="1" applyFont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left" vertical="center" shrinkToFit="1"/>
    </xf>
    <xf numFmtId="0" fontId="0" fillId="0" borderId="36" xfId="0" applyFill="1" applyBorder="1" applyAlignment="1" applyProtection="1">
      <alignment horizontal="left" vertical="center" shrinkToFit="1"/>
    </xf>
    <xf numFmtId="0" fontId="0" fillId="0" borderId="36" xfId="0" applyFill="1" applyBorder="1" applyAlignment="1" applyProtection="1">
      <alignment horizontal="left" vertical="center"/>
    </xf>
    <xf numFmtId="0" fontId="0" fillId="0" borderId="37" xfId="0" applyFill="1" applyBorder="1" applyAlignment="1" applyProtection="1">
      <alignment horizontal="left" vertical="center"/>
    </xf>
    <xf numFmtId="38" fontId="0" fillId="0" borderId="35" xfId="1" applyFont="1" applyFill="1" applyBorder="1" applyAlignment="1" applyProtection="1">
      <alignment horizontal="center" vertical="center"/>
    </xf>
    <xf numFmtId="38" fontId="0" fillId="0" borderId="36" xfId="1" applyFont="1" applyFill="1" applyBorder="1" applyAlignment="1" applyProtection="1">
      <alignment horizontal="center" vertical="center"/>
    </xf>
    <xf numFmtId="38" fontId="0" fillId="0" borderId="37" xfId="1" applyFont="1" applyFill="1" applyBorder="1" applyAlignment="1" applyProtection="1">
      <alignment horizontal="center" vertical="center"/>
    </xf>
    <xf numFmtId="38" fontId="0" fillId="0" borderId="56" xfId="1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horizontal="right" vertical="center"/>
    </xf>
    <xf numFmtId="0" fontId="0" fillId="0" borderId="60" xfId="0" applyFill="1" applyBorder="1" applyAlignment="1" applyProtection="1">
      <alignment horizontal="right" vertical="center"/>
    </xf>
    <xf numFmtId="38" fontId="0" fillId="4" borderId="71" xfId="1" applyFont="1" applyFill="1" applyBorder="1" applyAlignment="1" applyProtection="1">
      <alignment horizontal="center" vertical="center"/>
    </xf>
    <xf numFmtId="38" fontId="0" fillId="4" borderId="72" xfId="1" applyFont="1" applyFill="1" applyBorder="1" applyAlignment="1" applyProtection="1">
      <alignment horizontal="center" vertical="center"/>
    </xf>
    <xf numFmtId="38" fontId="0" fillId="4" borderId="73" xfId="1" applyFont="1" applyFill="1" applyBorder="1" applyAlignment="1" applyProtection="1">
      <alignment horizontal="center" vertical="center"/>
    </xf>
    <xf numFmtId="38" fontId="0" fillId="4" borderId="78" xfId="1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 wrapText="1"/>
    </xf>
    <xf numFmtId="0" fontId="0" fillId="0" borderId="45" xfId="0" applyFill="1" applyBorder="1" applyAlignment="1" applyProtection="1">
      <alignment horizontal="center" vertical="center" textRotation="255" wrapText="1"/>
    </xf>
    <xf numFmtId="0" fontId="0" fillId="0" borderId="57" xfId="0" applyFill="1" applyBorder="1" applyAlignment="1" applyProtection="1">
      <alignment horizontal="center" vertical="center" textRotation="255" wrapText="1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FFFF"/>
      <color rgb="FFFFFF00"/>
      <color rgb="FFFFFF66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190499</xdr:colOff>
      <xdr:row>24</xdr:row>
      <xdr:rowOff>223630</xdr:rowOff>
    </xdr:from>
    <xdr:to>
      <xdr:col>41</xdr:col>
      <xdr:colOff>173934</xdr:colOff>
      <xdr:row>26</xdr:row>
      <xdr:rowOff>173935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96B28AEF-91E7-4424-A717-9BE98608460C}"/>
            </a:ext>
          </a:extLst>
        </xdr:cNvPr>
        <xdr:cNvSpPr/>
      </xdr:nvSpPr>
      <xdr:spPr>
        <a:xfrm>
          <a:off x="8439977" y="7007087"/>
          <a:ext cx="2294283" cy="546652"/>
        </a:xfrm>
        <a:prstGeom prst="wedgeRoundRectCallout">
          <a:avLst>
            <a:gd name="adj1" fmla="val -53948"/>
            <a:gd name="adj2" fmla="val 93186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 fPrintsWithSheet="0"/>
  </xdr:twoCellAnchor>
  <xdr:twoCellAnchor>
    <xdr:from>
      <xdr:col>26</xdr:col>
      <xdr:colOff>8282</xdr:colOff>
      <xdr:row>2</xdr:row>
      <xdr:rowOff>66262</xdr:rowOff>
    </xdr:from>
    <xdr:to>
      <xdr:col>37</xdr:col>
      <xdr:colOff>57977</xdr:colOff>
      <xdr:row>4</xdr:row>
      <xdr:rowOff>41414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76AF1C-9B05-4490-9E81-B46473639544}"/>
            </a:ext>
          </a:extLst>
        </xdr:cNvPr>
        <xdr:cNvSpPr/>
      </xdr:nvSpPr>
      <xdr:spPr>
        <a:xfrm>
          <a:off x="6717195" y="480392"/>
          <a:ext cx="2874065" cy="530087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黄色の枠欄について記入してください。</a:t>
          </a:r>
        </a:p>
      </xdr:txBody>
    </xdr:sp>
    <xdr:clientData fPrintsWithSheet="0"/>
  </xdr:twoCellAnchor>
  <xdr:twoCellAnchor>
    <xdr:from>
      <xdr:col>25</xdr:col>
      <xdr:colOff>157370</xdr:colOff>
      <xdr:row>3</xdr:row>
      <xdr:rowOff>66261</xdr:rowOff>
    </xdr:from>
    <xdr:to>
      <xdr:col>38</xdr:col>
      <xdr:colOff>49695</xdr:colOff>
      <xdr:row>4</xdr:row>
      <xdr:rowOff>289892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6E89DD-AC32-4A6A-91F5-B726A9BD6933}"/>
            </a:ext>
          </a:extLst>
        </xdr:cNvPr>
        <xdr:cNvSpPr/>
      </xdr:nvSpPr>
      <xdr:spPr>
        <a:xfrm>
          <a:off x="6609522" y="728870"/>
          <a:ext cx="3230216" cy="530087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入力に不備がある場合、以下に表示されます。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👇</a:t>
          </a:r>
        </a:p>
      </xdr:txBody>
    </xdr:sp>
    <xdr:clientData fPrintsWithSheet="0"/>
  </xdr:twoCellAnchor>
  <xdr:twoCellAnchor>
    <xdr:from>
      <xdr:col>28</xdr:col>
      <xdr:colOff>190499</xdr:colOff>
      <xdr:row>24</xdr:row>
      <xdr:rowOff>132521</xdr:rowOff>
    </xdr:from>
    <xdr:to>
      <xdr:col>41</xdr:col>
      <xdr:colOff>173935</xdr:colOff>
      <xdr:row>26</xdr:row>
      <xdr:rowOff>248479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54B7AC7-AB9A-4614-9F8C-4EDE808CB399}"/>
            </a:ext>
          </a:extLst>
        </xdr:cNvPr>
        <xdr:cNvSpPr/>
      </xdr:nvSpPr>
      <xdr:spPr>
        <a:xfrm>
          <a:off x="7412934" y="6915978"/>
          <a:ext cx="3321327" cy="712305"/>
        </a:xfrm>
        <a:prstGeom prst="wedgeRoundRectCallout">
          <a:avLst>
            <a:gd name="adj1" fmla="val -76131"/>
            <a:gd name="adj2" fmla="val 7539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その他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欄について、消費税課税対象の場合、以下に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を入力してください。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消費税対象外は空欄</a:t>
          </a:r>
        </a:p>
      </xdr:txBody>
    </xdr:sp>
    <xdr:clientData fPrintsWithSheet="0"/>
  </xdr:twoCellAnchor>
  <xdr:twoCellAnchor>
    <xdr:from>
      <xdr:col>28</xdr:col>
      <xdr:colOff>61292</xdr:colOff>
      <xdr:row>19</xdr:row>
      <xdr:rowOff>115957</xdr:rowOff>
    </xdr:from>
    <xdr:to>
      <xdr:col>41</xdr:col>
      <xdr:colOff>44728</xdr:colOff>
      <xdr:row>21</xdr:row>
      <xdr:rowOff>144118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8F8727E-7C5C-451E-939D-4D837AA8A2F7}"/>
            </a:ext>
          </a:extLst>
        </xdr:cNvPr>
        <xdr:cNvSpPr/>
      </xdr:nvSpPr>
      <xdr:spPr>
        <a:xfrm>
          <a:off x="7283727" y="4828761"/>
          <a:ext cx="3486979" cy="624509"/>
        </a:xfrm>
        <a:prstGeom prst="wedgeRoundRectCallout">
          <a:avLst>
            <a:gd name="adj1" fmla="val -29997"/>
            <a:gd name="adj2" fmla="val 6725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ゴルフ場のホール数を以下に入力してください。</a:t>
          </a:r>
        </a:p>
      </xdr:txBody>
    </xdr:sp>
    <xdr:clientData fPrintsWithSheet="0"/>
  </xdr:twoCellAnchor>
  <xdr:twoCellAnchor>
    <xdr:from>
      <xdr:col>27</xdr:col>
      <xdr:colOff>24849</xdr:colOff>
      <xdr:row>15</xdr:row>
      <xdr:rowOff>41414</xdr:rowOff>
    </xdr:from>
    <xdr:to>
      <xdr:col>41</xdr:col>
      <xdr:colOff>248479</xdr:colOff>
      <xdr:row>17</xdr:row>
      <xdr:rowOff>157370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C2BF83F-54AA-43C0-B247-9453F077A3A7}"/>
            </a:ext>
          </a:extLst>
        </xdr:cNvPr>
        <xdr:cNvSpPr/>
      </xdr:nvSpPr>
      <xdr:spPr>
        <a:xfrm>
          <a:off x="6990523" y="3561523"/>
          <a:ext cx="3983934" cy="712304"/>
        </a:xfrm>
        <a:prstGeom prst="wedgeRoundRectCallout">
          <a:avLst>
            <a:gd name="adj1" fmla="val -57964"/>
            <a:gd name="adj2" fmla="val 160275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金額等は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青色欄</a:t>
          </a:r>
          <a:r>
            <a:rPr kumimoji="1" lang="en-US" altLang="ja-JP" sz="1100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において、自動計算されておりますが、訂正が必要な場合、直接入力してください。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190499</xdr:colOff>
      <xdr:row>24</xdr:row>
      <xdr:rowOff>223630</xdr:rowOff>
    </xdr:from>
    <xdr:to>
      <xdr:col>41</xdr:col>
      <xdr:colOff>173934</xdr:colOff>
      <xdr:row>26</xdr:row>
      <xdr:rowOff>173935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032E97F-DE2D-4FD7-B2EA-5F26C16ECF91}"/>
            </a:ext>
          </a:extLst>
        </xdr:cNvPr>
        <xdr:cNvSpPr/>
      </xdr:nvSpPr>
      <xdr:spPr>
        <a:xfrm>
          <a:off x="8448674" y="6100555"/>
          <a:ext cx="2459935" cy="540855"/>
        </a:xfrm>
        <a:prstGeom prst="wedgeRoundRectCallout">
          <a:avLst>
            <a:gd name="adj1" fmla="val -53948"/>
            <a:gd name="adj2" fmla="val 93186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 fPrintsWithSheet="0"/>
  </xdr:twoCellAnchor>
  <xdr:twoCellAnchor>
    <xdr:from>
      <xdr:col>26</xdr:col>
      <xdr:colOff>8282</xdr:colOff>
      <xdr:row>2</xdr:row>
      <xdr:rowOff>66262</xdr:rowOff>
    </xdr:from>
    <xdr:to>
      <xdr:col>37</xdr:col>
      <xdr:colOff>57977</xdr:colOff>
      <xdr:row>4</xdr:row>
      <xdr:rowOff>41414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E056486-2AD0-4A54-B5C2-7FDDC284AB8C}"/>
            </a:ext>
          </a:extLst>
        </xdr:cNvPr>
        <xdr:cNvSpPr/>
      </xdr:nvSpPr>
      <xdr:spPr>
        <a:xfrm>
          <a:off x="6723407" y="485362"/>
          <a:ext cx="3040545" cy="527602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黄色の枠欄について記入してください。</a:t>
          </a:r>
        </a:p>
      </xdr:txBody>
    </xdr:sp>
    <xdr:clientData fPrintsWithSheet="0"/>
  </xdr:twoCellAnchor>
  <xdr:twoCellAnchor>
    <xdr:from>
      <xdr:col>25</xdr:col>
      <xdr:colOff>157370</xdr:colOff>
      <xdr:row>3</xdr:row>
      <xdr:rowOff>66261</xdr:rowOff>
    </xdr:from>
    <xdr:to>
      <xdr:col>38</xdr:col>
      <xdr:colOff>49695</xdr:colOff>
      <xdr:row>4</xdr:row>
      <xdr:rowOff>289892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2EA2DA8-9A63-44FB-B427-F008C0C21582}"/>
            </a:ext>
          </a:extLst>
        </xdr:cNvPr>
        <xdr:cNvSpPr/>
      </xdr:nvSpPr>
      <xdr:spPr>
        <a:xfrm>
          <a:off x="6615320" y="733011"/>
          <a:ext cx="3397525" cy="528431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入力に不備がある場合、以下に表示されます。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👇</a:t>
          </a:r>
        </a:p>
      </xdr:txBody>
    </xdr:sp>
    <xdr:clientData fPrintsWithSheet="0"/>
  </xdr:twoCellAnchor>
  <xdr:twoCellAnchor>
    <xdr:from>
      <xdr:col>28</xdr:col>
      <xdr:colOff>190499</xdr:colOff>
      <xdr:row>24</xdr:row>
      <xdr:rowOff>132521</xdr:rowOff>
    </xdr:from>
    <xdr:to>
      <xdr:col>41</xdr:col>
      <xdr:colOff>173935</xdr:colOff>
      <xdr:row>26</xdr:row>
      <xdr:rowOff>248479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2ABF138-97EA-40A8-AA8B-793E2A35261B}"/>
            </a:ext>
          </a:extLst>
        </xdr:cNvPr>
        <xdr:cNvSpPr/>
      </xdr:nvSpPr>
      <xdr:spPr>
        <a:xfrm>
          <a:off x="7419974" y="6009446"/>
          <a:ext cx="3488636" cy="706508"/>
        </a:xfrm>
        <a:prstGeom prst="wedgeRoundRectCallout">
          <a:avLst>
            <a:gd name="adj1" fmla="val -76131"/>
            <a:gd name="adj2" fmla="val 7539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その他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欄について、消費税課税対象の場合、以下に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を入力してください。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消費税対象外は空欄</a:t>
          </a:r>
        </a:p>
      </xdr:txBody>
    </xdr:sp>
    <xdr:clientData fPrintsWithSheet="0"/>
  </xdr:twoCellAnchor>
  <xdr:twoCellAnchor>
    <xdr:from>
      <xdr:col>28</xdr:col>
      <xdr:colOff>61292</xdr:colOff>
      <xdr:row>19</xdr:row>
      <xdr:rowOff>28161</xdr:rowOff>
    </xdr:from>
    <xdr:to>
      <xdr:col>41</xdr:col>
      <xdr:colOff>44728</xdr:colOff>
      <xdr:row>21</xdr:row>
      <xdr:rowOff>144118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8EA0261-2AB7-4D49-A4CA-055D71A9FD28}"/>
            </a:ext>
          </a:extLst>
        </xdr:cNvPr>
        <xdr:cNvSpPr/>
      </xdr:nvSpPr>
      <xdr:spPr>
        <a:xfrm>
          <a:off x="7290767" y="4428711"/>
          <a:ext cx="3488636" cy="706507"/>
        </a:xfrm>
        <a:prstGeom prst="wedgeRoundRectCallout">
          <a:avLst>
            <a:gd name="adj1" fmla="val -29997"/>
            <a:gd name="adj2" fmla="val 6725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ゴルフ場のホール数を以下に入力してください。</a:t>
          </a:r>
        </a:p>
      </xdr:txBody>
    </xdr:sp>
    <xdr:clientData fPrintsWithSheet="0"/>
  </xdr:twoCellAnchor>
  <xdr:twoCellAnchor>
    <xdr:from>
      <xdr:col>28</xdr:col>
      <xdr:colOff>33132</xdr:colOff>
      <xdr:row>10</xdr:row>
      <xdr:rowOff>24849</xdr:rowOff>
    </xdr:from>
    <xdr:to>
      <xdr:col>41</xdr:col>
      <xdr:colOff>16568</xdr:colOff>
      <xdr:row>15</xdr:row>
      <xdr:rowOff>124240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39499B4-4E9C-4545-B637-22C7EFC4A337}"/>
            </a:ext>
          </a:extLst>
        </xdr:cNvPr>
        <xdr:cNvSpPr/>
      </xdr:nvSpPr>
      <xdr:spPr>
        <a:xfrm>
          <a:off x="7255567" y="2932045"/>
          <a:ext cx="3486979" cy="712304"/>
        </a:xfrm>
        <a:prstGeom prst="wedgeRoundRectCallout">
          <a:avLst>
            <a:gd name="adj1" fmla="val -70139"/>
            <a:gd name="adj2" fmla="val 70740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金額等は青色欄において、自動計算されておりますが、訂正が必要な場合、直接入力してください。</a:t>
          </a:r>
        </a:p>
      </xdr:txBody>
    </xdr:sp>
    <xdr:clientData fPrintsWithSheet="0"/>
  </xdr:twoCellAnchor>
  <xdr:twoCellAnchor>
    <xdr:from>
      <xdr:col>21</xdr:col>
      <xdr:colOff>16564</xdr:colOff>
      <xdr:row>0</xdr:row>
      <xdr:rowOff>41414</xdr:rowOff>
    </xdr:from>
    <xdr:to>
      <xdr:col>24</xdr:col>
      <xdr:colOff>16565</xdr:colOff>
      <xdr:row>2</xdr:row>
      <xdr:rowOff>8284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DE627A9-720E-4AB6-8D6B-395D0D8C12FA}"/>
            </a:ext>
          </a:extLst>
        </xdr:cNvPr>
        <xdr:cNvSpPr/>
      </xdr:nvSpPr>
      <xdr:spPr>
        <a:xfrm>
          <a:off x="5400260" y="41414"/>
          <a:ext cx="770283" cy="381000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291A-B337-426B-992A-926572F9F728}">
  <sheetPr>
    <tabColor rgb="FF00FF00"/>
  </sheetPr>
  <dimension ref="A1:BE36"/>
  <sheetViews>
    <sheetView showGridLines="0" view="pageBreakPreview" topLeftCell="A19" zoomScaleNormal="100" zoomScaleSheetLayoutView="100" workbookViewId="0">
      <selection activeCell="B35" sqref="B35:Y36"/>
    </sheetView>
  </sheetViews>
  <sheetFormatPr defaultColWidth="3.3984375" defaultRowHeight="16.5" customHeight="1" x14ac:dyDescent="0.2"/>
  <cols>
    <col min="2" max="2" width="2.3984375" customWidth="1"/>
    <col min="3" max="4" width="4.19921875" customWidth="1"/>
    <col min="25" max="25" width="3.8984375" customWidth="1"/>
    <col min="33" max="33" width="5.5" bestFit="1" customWidth="1"/>
    <col min="43" max="43" width="3.09765625" customWidth="1"/>
    <col min="44" max="44" width="13" customWidth="1"/>
    <col min="45" max="45" width="23.8984375" customWidth="1"/>
    <col min="46" max="46" width="11.5" customWidth="1"/>
    <col min="54" max="54" width="5.69921875" customWidth="1"/>
    <col min="55" max="55" width="17" customWidth="1"/>
    <col min="56" max="56" width="26.19921875" customWidth="1"/>
    <col min="57" max="57" width="12" customWidth="1"/>
  </cols>
  <sheetData>
    <row r="1" spans="1:55" ht="16.5" customHeight="1" x14ac:dyDescent="0.2">
      <c r="A1" t="s">
        <v>65</v>
      </c>
    </row>
    <row r="3" spans="1:55" ht="19.5" customHeight="1" x14ac:dyDescent="0.2">
      <c r="A3" s="90" t="s">
        <v>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55" ht="24" customHeight="1" x14ac:dyDescent="0.2">
      <c r="A4" s="1"/>
      <c r="B4" s="2"/>
      <c r="C4" s="2"/>
      <c r="D4" s="2"/>
      <c r="E4" s="2"/>
      <c r="F4" s="2"/>
      <c r="G4" s="2"/>
      <c r="H4" s="2"/>
      <c r="I4" s="2"/>
      <c r="J4" s="153" t="s">
        <v>58</v>
      </c>
      <c r="K4" s="153"/>
      <c r="L4" s="153"/>
      <c r="M4" s="153"/>
      <c r="N4" s="157" t="s">
        <v>1</v>
      </c>
      <c r="O4" s="157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55" ht="24" customHeight="1" x14ac:dyDescent="0.2">
      <c r="A5" s="91"/>
      <c r="B5" s="92"/>
      <c r="C5" s="4" t="s">
        <v>0</v>
      </c>
      <c r="D5" s="4"/>
      <c r="E5" s="4"/>
      <c r="F5" s="4"/>
      <c r="G5" s="4"/>
      <c r="H5" s="4"/>
      <c r="I5" s="4"/>
      <c r="J5" s="153"/>
      <c r="K5" s="153"/>
      <c r="L5" s="153"/>
      <c r="M5" s="153"/>
      <c r="N5" s="157"/>
      <c r="O5" s="157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55" ht="24" customHeight="1" x14ac:dyDescent="0.2">
      <c r="A6" s="3"/>
      <c r="B6" s="4"/>
      <c r="C6" s="4"/>
      <c r="D6" s="4"/>
      <c r="E6" s="4"/>
      <c r="F6" s="4"/>
      <c r="G6" s="4"/>
      <c r="H6" s="4"/>
      <c r="I6" s="4"/>
      <c r="J6" s="153"/>
      <c r="K6" s="153"/>
      <c r="L6" s="153"/>
      <c r="M6" s="153"/>
      <c r="N6" s="157"/>
      <c r="O6" s="157"/>
      <c r="P6" s="165"/>
      <c r="Q6" s="165"/>
      <c r="R6" s="165"/>
      <c r="S6" s="165"/>
      <c r="T6" s="165"/>
      <c r="U6" s="165"/>
      <c r="V6" s="165"/>
      <c r="W6" s="165"/>
      <c r="X6" s="165"/>
      <c r="Y6" s="165"/>
      <c r="AA6" s="5" t="str">
        <f>IF(A5="","👈　県税・総務事務所名が記載されていません。","")</f>
        <v>👈　県税・総務事務所名が記載されていません。</v>
      </c>
    </row>
    <row r="7" spans="1:55" ht="24" customHeight="1" x14ac:dyDescent="0.2">
      <c r="A7" s="155" t="s">
        <v>6</v>
      </c>
      <c r="B7" s="156"/>
      <c r="C7" s="13"/>
      <c r="D7" s="4" t="s">
        <v>3</v>
      </c>
      <c r="E7" s="13"/>
      <c r="F7" s="4" t="s">
        <v>4</v>
      </c>
      <c r="G7" s="13"/>
      <c r="H7" s="4" t="s">
        <v>5</v>
      </c>
      <c r="I7" s="4"/>
      <c r="J7" s="153"/>
      <c r="K7" s="153"/>
      <c r="L7" s="153"/>
      <c r="M7" s="153"/>
      <c r="N7" s="157" t="s">
        <v>2</v>
      </c>
      <c r="O7" s="157"/>
      <c r="P7" s="165"/>
      <c r="Q7" s="165"/>
      <c r="R7" s="165"/>
      <c r="S7" s="165"/>
      <c r="T7" s="165"/>
      <c r="U7" s="165"/>
      <c r="V7" s="165"/>
      <c r="W7" s="165"/>
      <c r="X7" s="165"/>
      <c r="Y7" s="165"/>
      <c r="AA7" s="5" t="str">
        <f>IF(P4="","👈　所在地が記載されていません。","")</f>
        <v>👈　所在地が記載されていません。</v>
      </c>
    </row>
    <row r="8" spans="1:55" ht="24" customHeight="1" x14ac:dyDescent="0.2">
      <c r="A8" s="3"/>
      <c r="B8" s="4"/>
      <c r="C8" s="4"/>
      <c r="D8" s="4"/>
      <c r="E8" s="4"/>
      <c r="F8" s="4"/>
      <c r="G8" s="4"/>
      <c r="H8" s="4"/>
      <c r="I8" s="4"/>
      <c r="J8" s="153"/>
      <c r="K8" s="153"/>
      <c r="L8" s="153"/>
      <c r="M8" s="153"/>
      <c r="N8" s="157"/>
      <c r="O8" s="157"/>
      <c r="P8" s="165"/>
      <c r="Q8" s="165"/>
      <c r="R8" s="165"/>
      <c r="S8" s="165"/>
      <c r="T8" s="165"/>
      <c r="U8" s="165"/>
      <c r="V8" s="165"/>
      <c r="W8" s="165"/>
      <c r="X8" s="165"/>
      <c r="Y8" s="165"/>
      <c r="AA8" s="5" t="str">
        <f>IF(AND(C7="",E7="",G7=""),"👈　日付が記載されていません。","")</f>
        <v>👈　日付が記載されていません。</v>
      </c>
    </row>
    <row r="9" spans="1:55" ht="24" customHeight="1" x14ac:dyDescent="0.2">
      <c r="A9" s="3"/>
      <c r="B9" s="4"/>
      <c r="C9" s="4"/>
      <c r="D9" s="4"/>
      <c r="E9" s="4"/>
      <c r="F9" s="4"/>
      <c r="G9" s="4"/>
      <c r="H9" s="4"/>
      <c r="I9" s="4"/>
      <c r="J9" s="154"/>
      <c r="K9" s="154"/>
      <c r="L9" s="154"/>
      <c r="M9" s="154"/>
      <c r="N9" s="158"/>
      <c r="O9" s="158"/>
      <c r="P9" s="166"/>
      <c r="Q9" s="166"/>
      <c r="R9" s="166"/>
      <c r="S9" s="166"/>
      <c r="T9" s="166"/>
      <c r="U9" s="166"/>
      <c r="V9" s="166"/>
      <c r="W9" s="166"/>
      <c r="X9" s="166"/>
      <c r="Y9" s="166"/>
      <c r="AA9" s="5" t="str">
        <f>IF(P7="","👈　名称が記載されていません。","")</f>
        <v>👈　名称が記載されていません。</v>
      </c>
    </row>
    <row r="10" spans="1:55" ht="32.25" customHeight="1" x14ac:dyDescent="0.2">
      <c r="A10" s="162" t="s">
        <v>59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55" ht="24.75" customHeight="1" x14ac:dyDescent="0.2">
      <c r="A11" s="153" t="s">
        <v>68</v>
      </c>
      <c r="B11" s="153"/>
      <c r="C11" s="153"/>
      <c r="D11" s="153"/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7"/>
    </row>
    <row r="12" spans="1:55" ht="32.4" customHeight="1" x14ac:dyDescent="0.2">
      <c r="A12" s="153" t="s">
        <v>66</v>
      </c>
      <c r="B12" s="157"/>
      <c r="C12" s="157"/>
      <c r="D12" s="157"/>
      <c r="E12" s="159" t="s">
        <v>6</v>
      </c>
      <c r="F12" s="160"/>
      <c r="G12" s="29"/>
      <c r="H12" s="30" t="s">
        <v>3</v>
      </c>
      <c r="I12" s="29"/>
      <c r="J12" s="30" t="s">
        <v>4</v>
      </c>
      <c r="K12" s="29"/>
      <c r="L12" s="161" t="s">
        <v>7</v>
      </c>
      <c r="M12" s="161"/>
      <c r="N12" s="161"/>
      <c r="O12" s="29"/>
      <c r="P12" s="30" t="s">
        <v>3</v>
      </c>
      <c r="Q12" s="29"/>
      <c r="R12" s="30" t="s">
        <v>4</v>
      </c>
      <c r="S12" s="29"/>
      <c r="T12" s="30" t="s">
        <v>5</v>
      </c>
      <c r="U12" s="30"/>
      <c r="V12" s="30"/>
      <c r="W12" s="30"/>
      <c r="X12" s="30"/>
      <c r="Y12" s="31"/>
      <c r="AA12" s="5" t="str">
        <f>IF(OR(G12="",I12="",K12="",O12="",Q12="",S12=""),"👈　適用期間が記載されていません。","")</f>
        <v>👈　適用期間が記載されていません。</v>
      </c>
    </row>
    <row r="13" spans="1:55" ht="23.25" hidden="1" customHeight="1" x14ac:dyDescent="0.2">
      <c r="A13" s="76" t="s">
        <v>28</v>
      </c>
      <c r="B13" s="151" t="str">
        <f>IF(AD15=1,"①","１")</f>
        <v>①</v>
      </c>
      <c r="C13" s="152"/>
      <c r="D13" s="87" t="s">
        <v>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27"/>
      <c r="Q13" s="27"/>
      <c r="R13" s="27"/>
      <c r="S13" s="27"/>
      <c r="T13" s="27"/>
      <c r="U13" s="27"/>
      <c r="V13" s="27"/>
      <c r="W13" s="27"/>
      <c r="X13" s="27"/>
      <c r="Y13" s="28"/>
      <c r="AA13" s="14"/>
    </row>
    <row r="14" spans="1:55" ht="23.25" hidden="1" customHeight="1" thickBot="1" x14ac:dyDescent="0.25">
      <c r="A14" s="76"/>
      <c r="B14" s="151" t="str">
        <f>IF(AD15=2,"②","２")</f>
        <v>２</v>
      </c>
      <c r="C14" s="152"/>
      <c r="D14" s="87" t="s">
        <v>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 t="s">
        <v>10</v>
      </c>
      <c r="Q14" s="88"/>
      <c r="R14" s="88"/>
      <c r="S14" s="88"/>
      <c r="T14" s="88"/>
      <c r="U14" s="88"/>
      <c r="V14" s="88"/>
      <c r="W14" s="88"/>
      <c r="X14" s="88"/>
      <c r="Y14" s="89"/>
      <c r="AB14" s="14"/>
    </row>
    <row r="15" spans="1:55" ht="23.25" hidden="1" customHeight="1" thickBot="1" x14ac:dyDescent="0.25">
      <c r="A15" s="76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AD15" s="148">
        <v>1</v>
      </c>
      <c r="AE15" s="149"/>
      <c r="AF15" s="150"/>
      <c r="AG15" t="str">
        <f>IF(AD15="","",VLOOKUP(AD15,$BB$15:$BC$16,2,FALSE))</f>
        <v>年齢６５歳以上７０歳未満の者による利用</v>
      </c>
      <c r="BB15">
        <v>1</v>
      </c>
      <c r="BC15" t="s">
        <v>54</v>
      </c>
    </row>
    <row r="16" spans="1:55" ht="23.25" customHeight="1" x14ac:dyDescent="0.2">
      <c r="A16" s="76"/>
      <c r="B16" s="75" t="s">
        <v>11</v>
      </c>
      <c r="C16" s="75"/>
      <c r="D16" s="75"/>
      <c r="E16" s="75"/>
      <c r="F16" s="75"/>
      <c r="G16" s="75"/>
      <c r="H16" s="75"/>
      <c r="I16" s="75"/>
      <c r="J16" s="75" t="s">
        <v>60</v>
      </c>
      <c r="K16" s="75"/>
      <c r="L16" s="75"/>
      <c r="M16" s="75"/>
      <c r="N16" s="75"/>
      <c r="O16" s="75"/>
      <c r="P16" s="75"/>
      <c r="Q16" s="75"/>
      <c r="R16" s="75" t="s">
        <v>61</v>
      </c>
      <c r="S16" s="75"/>
      <c r="T16" s="75"/>
      <c r="U16" s="75"/>
      <c r="V16" s="75"/>
      <c r="W16" s="75"/>
      <c r="X16" s="75"/>
      <c r="Y16" s="212"/>
      <c r="BB16">
        <v>2</v>
      </c>
      <c r="BC16" t="s">
        <v>55</v>
      </c>
    </row>
    <row r="17" spans="1:57" ht="23.25" customHeight="1" x14ac:dyDescent="0.2">
      <c r="A17" s="76"/>
      <c r="B17" s="116"/>
      <c r="C17" s="18" t="s">
        <v>12</v>
      </c>
      <c r="D17" s="19"/>
      <c r="E17" s="19"/>
      <c r="F17" s="19"/>
      <c r="G17" s="19"/>
      <c r="H17" s="169" t="s">
        <v>13</v>
      </c>
      <c r="I17" s="170"/>
      <c r="J17" s="173"/>
      <c r="K17" s="174"/>
      <c r="L17" s="174"/>
      <c r="M17" s="174"/>
      <c r="N17" s="174"/>
      <c r="O17" s="174"/>
      <c r="P17" s="174"/>
      <c r="Q17" s="175"/>
      <c r="R17" s="173"/>
      <c r="S17" s="174"/>
      <c r="T17" s="174"/>
      <c r="U17" s="174"/>
      <c r="V17" s="174"/>
      <c r="W17" s="174"/>
      <c r="X17" s="174"/>
      <c r="Y17" s="209"/>
    </row>
    <row r="18" spans="1:57" ht="23.25" customHeight="1" x14ac:dyDescent="0.2">
      <c r="A18" s="76"/>
      <c r="B18" s="117"/>
      <c r="C18" s="20"/>
      <c r="D18" s="21"/>
      <c r="E18" s="21"/>
      <c r="F18" s="167" t="s">
        <v>14</v>
      </c>
      <c r="G18" s="167"/>
      <c r="H18" s="167"/>
      <c r="I18" s="168"/>
      <c r="J18" s="176"/>
      <c r="K18" s="177"/>
      <c r="L18" s="177"/>
      <c r="M18" s="177"/>
      <c r="N18" s="177"/>
      <c r="O18" s="177"/>
      <c r="P18" s="177"/>
      <c r="Q18" s="178"/>
      <c r="R18" s="176"/>
      <c r="S18" s="177"/>
      <c r="T18" s="177"/>
      <c r="U18" s="177"/>
      <c r="V18" s="177"/>
      <c r="W18" s="177"/>
      <c r="X18" s="177"/>
      <c r="Y18" s="210"/>
    </row>
    <row r="19" spans="1:57" ht="23.25" customHeight="1" x14ac:dyDescent="0.2">
      <c r="A19" s="76"/>
      <c r="B19" s="117"/>
      <c r="C19" s="78" t="s">
        <v>64</v>
      </c>
      <c r="D19" s="79"/>
      <c r="E19" s="79"/>
      <c r="F19" s="79"/>
      <c r="G19" s="79"/>
      <c r="H19" s="79"/>
      <c r="I19" s="80"/>
      <c r="J19" s="81"/>
      <c r="K19" s="82"/>
      <c r="L19" s="82"/>
      <c r="M19" s="82"/>
      <c r="N19" s="82"/>
      <c r="O19" s="82"/>
      <c r="P19" s="82"/>
      <c r="Q19" s="83"/>
      <c r="R19" s="81"/>
      <c r="S19" s="82"/>
      <c r="T19" s="82"/>
      <c r="U19" s="82"/>
      <c r="V19" s="82"/>
      <c r="W19" s="82"/>
      <c r="X19" s="82"/>
      <c r="Y19" s="84"/>
      <c r="BB19" s="25" t="s">
        <v>56</v>
      </c>
      <c r="BC19" s="24" t="e">
        <f>ROUNDDOWN(J24/2,0)</f>
        <v>#VALUE!</v>
      </c>
    </row>
    <row r="20" spans="1:57" ht="23.25" customHeight="1" x14ac:dyDescent="0.2">
      <c r="A20" s="76"/>
      <c r="B20" s="117"/>
      <c r="C20" s="78" t="s">
        <v>15</v>
      </c>
      <c r="D20" s="79"/>
      <c r="E20" s="79"/>
      <c r="F20" s="79"/>
      <c r="G20" s="79"/>
      <c r="H20" s="79"/>
      <c r="I20" s="80"/>
      <c r="J20" s="81"/>
      <c r="K20" s="82"/>
      <c r="L20" s="82"/>
      <c r="M20" s="82"/>
      <c r="N20" s="82"/>
      <c r="O20" s="82"/>
      <c r="P20" s="82"/>
      <c r="Q20" s="83"/>
      <c r="R20" s="81"/>
      <c r="S20" s="82"/>
      <c r="T20" s="82"/>
      <c r="U20" s="82"/>
      <c r="V20" s="82"/>
      <c r="W20" s="82"/>
      <c r="X20" s="82"/>
      <c r="Y20" s="84"/>
      <c r="BB20" s="25"/>
      <c r="BC20" s="24"/>
    </row>
    <row r="21" spans="1:57" ht="23.25" customHeight="1" thickBot="1" x14ac:dyDescent="0.25">
      <c r="A21" s="76"/>
      <c r="B21" s="117"/>
      <c r="C21" s="126" t="s">
        <v>19</v>
      </c>
      <c r="D21" s="127"/>
      <c r="E21" s="211"/>
      <c r="F21" s="211"/>
      <c r="G21" s="211"/>
      <c r="H21" s="211"/>
      <c r="I21" s="22" t="s">
        <v>20</v>
      </c>
      <c r="J21" s="81"/>
      <c r="K21" s="82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2"/>
      <c r="Y21" s="84"/>
      <c r="BC21">
        <f>AD23</f>
        <v>0</v>
      </c>
    </row>
    <row r="22" spans="1:57" ht="23.25" customHeight="1" thickBot="1" x14ac:dyDescent="0.25">
      <c r="A22" s="76"/>
      <c r="B22" s="94" t="s">
        <v>16</v>
      </c>
      <c r="C22" s="95"/>
      <c r="D22" s="95"/>
      <c r="E22" s="95"/>
      <c r="F22" s="95"/>
      <c r="G22" s="95"/>
      <c r="H22" s="97" t="s">
        <v>13</v>
      </c>
      <c r="I22" s="98"/>
      <c r="J22" s="131" t="str">
        <f>IF(SUM(J17,J19:Q21)=0,"",SUM(J17,J19:Q21))</f>
        <v/>
      </c>
      <c r="K22" s="132"/>
      <c r="L22" s="132"/>
      <c r="M22" s="132"/>
      <c r="N22" s="132"/>
      <c r="O22" s="132"/>
      <c r="P22" s="132"/>
      <c r="Q22" s="179"/>
      <c r="R22" s="131" t="str">
        <f>IF(SUM(R17,R19:Y21)=0,"",SUM(R17,R19:Y21))</f>
        <v/>
      </c>
      <c r="S22" s="132"/>
      <c r="T22" s="132"/>
      <c r="U22" s="132"/>
      <c r="V22" s="132"/>
      <c r="W22" s="132"/>
      <c r="X22" s="132"/>
      <c r="Y22" s="133"/>
      <c r="BB22" s="12" t="e">
        <f>IF(BC21&gt;=18,BC23,BC24)</f>
        <v>#VALUE!</v>
      </c>
      <c r="BC22" s="11" t="e">
        <f>IF(J22=0,"",IF(BC19&gt;=J22,BC19,J22))</f>
        <v>#VALUE!</v>
      </c>
    </row>
    <row r="23" spans="1:57" ht="23.25" customHeight="1" thickBot="1" x14ac:dyDescent="0.25">
      <c r="A23" s="76"/>
      <c r="B23" s="94" t="s">
        <v>17</v>
      </c>
      <c r="C23" s="87"/>
      <c r="D23" s="87"/>
      <c r="E23" s="87"/>
      <c r="F23" s="97" t="s">
        <v>18</v>
      </c>
      <c r="G23" s="97"/>
      <c r="H23" s="97"/>
      <c r="I23" s="98"/>
      <c r="J23" s="180"/>
      <c r="K23" s="181"/>
      <c r="L23" s="181"/>
      <c r="M23" s="181"/>
      <c r="N23" s="181"/>
      <c r="O23" s="181"/>
      <c r="P23" s="181"/>
      <c r="Q23" s="182"/>
      <c r="R23" s="66" t="s">
        <v>29</v>
      </c>
      <c r="S23" s="134" t="str">
        <f>IF(R22="","",ROUNDDOWN(1-(R22/J22),3))</f>
        <v/>
      </c>
      <c r="T23" s="134"/>
      <c r="U23" s="134"/>
      <c r="V23" s="134"/>
      <c r="W23" s="134"/>
      <c r="X23" s="134"/>
      <c r="Y23" s="67" t="s">
        <v>30</v>
      </c>
      <c r="AD23" s="145"/>
      <c r="AE23" s="146"/>
      <c r="AF23" s="147"/>
      <c r="BB23" t="s">
        <v>49</v>
      </c>
      <c r="BC23" t="e">
        <f>IF(BC22&gt;=BD26,1,IF(BC22&gt;=BD27,2,IF(BC22&gt;=BD28,3,IF(BC22&gt;=BD29,4,IF(BC22&gt;=BD30,5,IF(BC22&gt;=BD31,6,IF(BC22&gt;=BD32,7,8)))))))</f>
        <v>#VALUE!</v>
      </c>
      <c r="BE23" t="b">
        <f>IF(BC21&gt;=18,VLOOKUP(BC23,BB26:$BE$33,4,FALSE))</f>
        <v>0</v>
      </c>
    </row>
    <row r="24" spans="1:57" ht="23.25" customHeight="1" x14ac:dyDescent="0.2">
      <c r="A24" s="76"/>
      <c r="B24" s="96" t="s">
        <v>14</v>
      </c>
      <c r="C24" s="97"/>
      <c r="D24" s="97"/>
      <c r="E24" s="97"/>
      <c r="F24" s="97"/>
      <c r="G24" s="97"/>
      <c r="H24" s="97"/>
      <c r="I24" s="98"/>
      <c r="J24" s="135" t="str">
        <f>IF(SUM(J18,J19:Q21)=0,"",SUM(J18,J19:Q21))</f>
        <v/>
      </c>
      <c r="K24" s="136"/>
      <c r="L24" s="136"/>
      <c r="M24" s="136"/>
      <c r="N24" s="136"/>
      <c r="O24" s="136"/>
      <c r="P24" s="136"/>
      <c r="Q24" s="183"/>
      <c r="R24" s="135" t="str">
        <f>IF(SUM(R18,R19:Y21)=0,"",SUM(R18,R19:Y21))</f>
        <v/>
      </c>
      <c r="S24" s="136"/>
      <c r="T24" s="136"/>
      <c r="U24" s="136"/>
      <c r="V24" s="136"/>
      <c r="W24" s="136"/>
      <c r="X24" s="136"/>
      <c r="Y24" s="137"/>
      <c r="BB24" t="s">
        <v>50</v>
      </c>
      <c r="BC24" t="e">
        <f>IF(BC22&gt;=BD34,7,IF(BC22&gt;=BD35,8,9))</f>
        <v>#VALUE!</v>
      </c>
    </row>
    <row r="25" spans="1:57" ht="23.25" customHeight="1" thickBot="1" x14ac:dyDescent="0.25">
      <c r="A25" s="76"/>
      <c r="B25" s="99" t="s">
        <v>18</v>
      </c>
      <c r="C25" s="100"/>
      <c r="D25" s="100"/>
      <c r="E25" s="100"/>
      <c r="F25" s="100"/>
      <c r="G25" s="100"/>
      <c r="H25" s="100"/>
      <c r="I25" s="101"/>
      <c r="J25" s="184"/>
      <c r="K25" s="185"/>
      <c r="L25" s="185"/>
      <c r="M25" s="185"/>
      <c r="N25" s="185"/>
      <c r="O25" s="185"/>
      <c r="P25" s="185"/>
      <c r="Q25" s="186"/>
      <c r="R25" s="68" t="s">
        <v>29</v>
      </c>
      <c r="S25" s="138" t="str">
        <f>IF(R24="","",ROUNDDOWN(1-(R24/J24),3))</f>
        <v/>
      </c>
      <c r="T25" s="138"/>
      <c r="U25" s="138"/>
      <c r="V25" s="138"/>
      <c r="W25" s="138"/>
      <c r="X25" s="138"/>
      <c r="Y25" s="69" t="s">
        <v>30</v>
      </c>
      <c r="AQ25" s="6" t="s">
        <v>31</v>
      </c>
      <c r="AR25" s="6" t="s">
        <v>32</v>
      </c>
      <c r="AS25" s="6" t="s">
        <v>33</v>
      </c>
      <c r="AT25" s="6" t="s">
        <v>48</v>
      </c>
      <c r="BB25" s="6" t="s">
        <v>31</v>
      </c>
      <c r="BC25" s="6" t="s">
        <v>32</v>
      </c>
      <c r="BD25" s="6" t="s">
        <v>33</v>
      </c>
      <c r="BE25" s="6" t="s">
        <v>48</v>
      </c>
    </row>
    <row r="26" spans="1:57" ht="23.25" customHeight="1" x14ac:dyDescent="0.2">
      <c r="A26" s="76"/>
      <c r="B26" s="124"/>
      <c r="C26" s="102" t="s">
        <v>21</v>
      </c>
      <c r="D26" s="103"/>
      <c r="E26" s="103"/>
      <c r="F26" s="103"/>
      <c r="G26" s="103"/>
      <c r="H26" s="103"/>
      <c r="I26" s="104"/>
      <c r="J26" s="139"/>
      <c r="K26" s="140"/>
      <c r="L26" s="140"/>
      <c r="M26" s="140"/>
      <c r="N26" s="140"/>
      <c r="O26" s="140"/>
      <c r="P26" s="140"/>
      <c r="Q26" s="187"/>
      <c r="R26" s="139"/>
      <c r="S26" s="140"/>
      <c r="T26" s="140"/>
      <c r="U26" s="140"/>
      <c r="V26" s="140"/>
      <c r="W26" s="140"/>
      <c r="X26" s="140"/>
      <c r="Y26" s="141"/>
      <c r="AQ26" s="7">
        <v>1</v>
      </c>
      <c r="AR26" s="7" t="s">
        <v>34</v>
      </c>
      <c r="AS26" s="7" t="s">
        <v>35</v>
      </c>
      <c r="AT26" s="10">
        <v>1200</v>
      </c>
      <c r="BB26" s="7">
        <v>1</v>
      </c>
      <c r="BC26" s="7" t="s">
        <v>34</v>
      </c>
      <c r="BD26" s="7">
        <v>10000</v>
      </c>
      <c r="BE26" s="10">
        <v>1200</v>
      </c>
    </row>
    <row r="27" spans="1:57" ht="23.25" customHeight="1" thickBot="1" x14ac:dyDescent="0.25">
      <c r="A27" s="76"/>
      <c r="B27" s="125"/>
      <c r="C27" s="105" t="s">
        <v>22</v>
      </c>
      <c r="D27" s="106"/>
      <c r="E27" s="106"/>
      <c r="F27" s="106"/>
      <c r="G27" s="106"/>
      <c r="H27" s="106"/>
      <c r="I27" s="107"/>
      <c r="J27" s="81"/>
      <c r="K27" s="82"/>
      <c r="L27" s="82"/>
      <c r="M27" s="82"/>
      <c r="N27" s="82"/>
      <c r="O27" s="82"/>
      <c r="P27" s="82"/>
      <c r="Q27" s="83"/>
      <c r="R27" s="81"/>
      <c r="S27" s="82"/>
      <c r="T27" s="82"/>
      <c r="U27" s="82"/>
      <c r="V27" s="82"/>
      <c r="W27" s="82"/>
      <c r="X27" s="82"/>
      <c r="Y27" s="84"/>
      <c r="AQ27" s="7">
        <v>2</v>
      </c>
      <c r="AR27" s="7" t="s">
        <v>36</v>
      </c>
      <c r="AS27" s="7" t="s">
        <v>37</v>
      </c>
      <c r="AT27" s="10">
        <v>1080</v>
      </c>
      <c r="BB27" s="7">
        <v>2</v>
      </c>
      <c r="BC27" s="7" t="s">
        <v>36</v>
      </c>
      <c r="BD27" s="7">
        <v>7500</v>
      </c>
      <c r="BE27" s="10">
        <v>1080</v>
      </c>
    </row>
    <row r="28" spans="1:57" ht="23.25" customHeight="1" thickBot="1" x14ac:dyDescent="0.25">
      <c r="A28" s="76"/>
      <c r="B28" s="125"/>
      <c r="C28" s="128" t="s">
        <v>19</v>
      </c>
      <c r="D28" s="129"/>
      <c r="E28" s="130"/>
      <c r="F28" s="130"/>
      <c r="G28" s="130"/>
      <c r="H28" s="130"/>
      <c r="I28" s="23" t="s">
        <v>20</v>
      </c>
      <c r="J28" s="73"/>
      <c r="K28" s="72"/>
      <c r="L28" s="82"/>
      <c r="M28" s="82"/>
      <c r="N28" s="82"/>
      <c r="O28" s="82"/>
      <c r="P28" s="85" t="str">
        <f>IF($AD$28=1,"※消費税課税対象外","")</f>
        <v/>
      </c>
      <c r="Q28" s="86"/>
      <c r="R28" s="73"/>
      <c r="S28" s="74"/>
      <c r="T28" s="82"/>
      <c r="U28" s="82"/>
      <c r="V28" s="82"/>
      <c r="W28" s="82"/>
      <c r="X28" s="85"/>
      <c r="Y28" s="86"/>
      <c r="AD28" s="142"/>
      <c r="AE28" s="143"/>
      <c r="AF28" s="144"/>
      <c r="AQ28" s="7">
        <v>3</v>
      </c>
      <c r="AR28" s="7" t="s">
        <v>36</v>
      </c>
      <c r="AS28" s="7" t="s">
        <v>38</v>
      </c>
      <c r="AT28" s="8">
        <v>960</v>
      </c>
      <c r="BB28" s="7">
        <v>3</v>
      </c>
      <c r="BC28" s="7" t="s">
        <v>36</v>
      </c>
      <c r="BD28" s="7">
        <v>6000</v>
      </c>
      <c r="BE28" s="8">
        <v>960</v>
      </c>
    </row>
    <row r="29" spans="1:57" ht="23.25" customHeight="1" thickBot="1" x14ac:dyDescent="0.25">
      <c r="A29" s="76"/>
      <c r="B29" s="108" t="s">
        <v>23</v>
      </c>
      <c r="C29" s="109"/>
      <c r="D29" s="109"/>
      <c r="E29" s="109"/>
      <c r="F29" s="109"/>
      <c r="G29" s="109"/>
      <c r="H29" s="109"/>
      <c r="I29" s="110"/>
      <c r="J29" s="188" t="str">
        <f>IF(SUM(J26:Q28)=0,"",SUM(J26:Q28))</f>
        <v/>
      </c>
      <c r="K29" s="189"/>
      <c r="L29" s="189"/>
      <c r="M29" s="189"/>
      <c r="N29" s="189"/>
      <c r="O29" s="189"/>
      <c r="P29" s="189"/>
      <c r="Q29" s="190"/>
      <c r="R29" s="188" t="str">
        <f t="shared" ref="R29" si="0">IF(SUM(R26:U28)=0,"",SUM(R26:U28))</f>
        <v/>
      </c>
      <c r="S29" s="189"/>
      <c r="T29" s="189"/>
      <c r="U29" s="189"/>
      <c r="V29" s="189"/>
      <c r="W29" s="189"/>
      <c r="X29" s="189"/>
      <c r="Y29" s="213"/>
      <c r="AD29" s="9"/>
      <c r="AQ29" s="7">
        <v>4</v>
      </c>
      <c r="AR29" s="7" t="s">
        <v>36</v>
      </c>
      <c r="AS29" s="7" t="s">
        <v>39</v>
      </c>
      <c r="AT29" s="8">
        <v>800</v>
      </c>
      <c r="BB29" s="7">
        <v>4</v>
      </c>
      <c r="BC29" s="7" t="s">
        <v>36</v>
      </c>
      <c r="BD29" s="7">
        <v>4000</v>
      </c>
      <c r="BE29" s="8">
        <v>800</v>
      </c>
    </row>
    <row r="30" spans="1:57" ht="23.25" customHeight="1" x14ac:dyDescent="0.2">
      <c r="A30" s="76"/>
      <c r="B30" s="111" t="s">
        <v>24</v>
      </c>
      <c r="C30" s="112"/>
      <c r="D30" s="112"/>
      <c r="E30" s="112"/>
      <c r="F30" s="112"/>
      <c r="G30" s="112"/>
      <c r="H30" s="118" t="s">
        <v>13</v>
      </c>
      <c r="I30" s="119"/>
      <c r="J30" s="191" t="str">
        <f>IF(SUM(J22,J29)=0,"",IF($AD$28="",ROUNDDOWN(SUM(J22,J29)*10%,0),ROUNDDOWN(SUM(J22,(J29-L28))*10%,0)))</f>
        <v/>
      </c>
      <c r="K30" s="192"/>
      <c r="L30" s="192"/>
      <c r="M30" s="192"/>
      <c r="N30" s="192"/>
      <c r="O30" s="192"/>
      <c r="P30" s="192"/>
      <c r="Q30" s="193"/>
      <c r="R30" s="191" t="str">
        <f>IF(SUM(R22,R29)=0,"",IF($AD$28="",ROUNDDOWN(SUM(R22,R29)*10%,0),ROUNDDOWN(SUM(R22,(R29-T28))*10%,0)))</f>
        <v/>
      </c>
      <c r="S30" s="192"/>
      <c r="T30" s="192"/>
      <c r="U30" s="192"/>
      <c r="V30" s="192"/>
      <c r="W30" s="192"/>
      <c r="X30" s="192"/>
      <c r="Y30" s="201"/>
      <c r="AQ30" s="7">
        <v>5</v>
      </c>
      <c r="AR30" s="7" t="s">
        <v>36</v>
      </c>
      <c r="AS30" s="7" t="s">
        <v>40</v>
      </c>
      <c r="AT30" s="8">
        <v>640</v>
      </c>
      <c r="BB30" s="7">
        <v>5</v>
      </c>
      <c r="BC30" s="7" t="s">
        <v>36</v>
      </c>
      <c r="BD30" s="7">
        <v>3000</v>
      </c>
      <c r="BE30" s="8">
        <v>640</v>
      </c>
    </row>
    <row r="31" spans="1:57" ht="23.25" customHeight="1" thickBot="1" x14ac:dyDescent="0.25">
      <c r="A31" s="76"/>
      <c r="B31" s="99" t="s">
        <v>14</v>
      </c>
      <c r="C31" s="100"/>
      <c r="D31" s="100"/>
      <c r="E31" s="100"/>
      <c r="F31" s="100"/>
      <c r="G31" s="100"/>
      <c r="H31" s="100"/>
      <c r="I31" s="101"/>
      <c r="J31" s="194" t="str">
        <f>IF(SUM(J24,J29)=0,"",IF($AD$28="",ROUNDDOWN(SUM(J24,J29)*10%,0),ROUNDDOWN(SUM(J24,(J29-L28))*10%,0)))</f>
        <v/>
      </c>
      <c r="K31" s="195"/>
      <c r="L31" s="195"/>
      <c r="M31" s="195"/>
      <c r="N31" s="195"/>
      <c r="O31" s="195"/>
      <c r="P31" s="195"/>
      <c r="Q31" s="196"/>
      <c r="R31" s="194" t="str">
        <f>IF(SUM(R24,R29)=0,"",IF($AD$28="",ROUNDDOWN(SUM(R24,R29)*10%,0),ROUNDDOWN(SUM(R24,(R29-T28))*10%,0)))</f>
        <v/>
      </c>
      <c r="S31" s="195"/>
      <c r="T31" s="195"/>
      <c r="U31" s="195"/>
      <c r="V31" s="195"/>
      <c r="W31" s="195"/>
      <c r="X31" s="195"/>
      <c r="Y31" s="214"/>
      <c r="AQ31" s="7">
        <v>6</v>
      </c>
      <c r="AR31" s="7" t="s">
        <v>36</v>
      </c>
      <c r="AS31" s="7" t="s">
        <v>41</v>
      </c>
      <c r="AT31" s="8">
        <v>560</v>
      </c>
      <c r="BB31" s="7">
        <v>6</v>
      </c>
      <c r="BC31" s="7" t="s">
        <v>36</v>
      </c>
      <c r="BD31" s="7">
        <v>2500</v>
      </c>
      <c r="BE31" s="8">
        <v>560</v>
      </c>
    </row>
    <row r="32" spans="1:57" ht="23.25" customHeight="1" thickBot="1" x14ac:dyDescent="0.25">
      <c r="A32" s="76"/>
      <c r="B32" s="120" t="s">
        <v>25</v>
      </c>
      <c r="C32" s="121"/>
      <c r="D32" s="121"/>
      <c r="E32" s="121"/>
      <c r="F32" s="121"/>
      <c r="G32" s="26" t="str">
        <f>IF(J22="","",BB22)</f>
        <v/>
      </c>
      <c r="H32" s="122" t="s">
        <v>26</v>
      </c>
      <c r="I32" s="123"/>
      <c r="J32" s="197" t="str">
        <f>IF(J22="","",VLOOKUP($G$32,$AQ$26:$AT$36,4,FALSE))</f>
        <v/>
      </c>
      <c r="K32" s="198"/>
      <c r="L32" s="198"/>
      <c r="M32" s="198"/>
      <c r="N32" s="198"/>
      <c r="O32" s="198"/>
      <c r="P32" s="198"/>
      <c r="Q32" s="199"/>
      <c r="R32" s="197" t="str">
        <f>IF(R22="","",IF(AND($AD$15=1,S23&gt;=20%),J32/2,IF(AND($AD$15=2,S23&gt;=50%),J32/2,J32)))</f>
        <v/>
      </c>
      <c r="S32" s="198"/>
      <c r="T32" s="198"/>
      <c r="U32" s="198"/>
      <c r="V32" s="198"/>
      <c r="W32" s="198"/>
      <c r="X32" s="198"/>
      <c r="Y32" s="200"/>
      <c r="AQ32" s="7">
        <v>7</v>
      </c>
      <c r="AR32" s="7" t="s">
        <v>36</v>
      </c>
      <c r="AS32" s="7" t="s">
        <v>42</v>
      </c>
      <c r="AT32" s="8">
        <v>480</v>
      </c>
      <c r="BB32" s="7">
        <v>7</v>
      </c>
      <c r="BC32" s="7" t="s">
        <v>36</v>
      </c>
      <c r="BD32" s="7">
        <v>2000</v>
      </c>
      <c r="BE32" s="8">
        <v>480</v>
      </c>
    </row>
    <row r="33" spans="1:57" ht="23.25" customHeight="1" x14ac:dyDescent="0.2">
      <c r="A33" s="76"/>
      <c r="B33" s="111" t="s">
        <v>27</v>
      </c>
      <c r="C33" s="112"/>
      <c r="D33" s="112"/>
      <c r="E33" s="112"/>
      <c r="F33" s="112"/>
      <c r="G33" s="112"/>
      <c r="H33" s="97" t="s">
        <v>13</v>
      </c>
      <c r="I33" s="98"/>
      <c r="J33" s="191" t="str">
        <f>IF(J32="","",SUM(J22,J29,J30,J32))</f>
        <v/>
      </c>
      <c r="K33" s="192"/>
      <c r="L33" s="192"/>
      <c r="M33" s="192"/>
      <c r="N33" s="192"/>
      <c r="O33" s="192"/>
      <c r="P33" s="192"/>
      <c r="Q33" s="193"/>
      <c r="R33" s="191" t="str">
        <f>IF(R32="","",SUM(R22,R29,R30,R32))</f>
        <v/>
      </c>
      <c r="S33" s="192"/>
      <c r="T33" s="192"/>
      <c r="U33" s="192"/>
      <c r="V33" s="192"/>
      <c r="W33" s="192"/>
      <c r="X33" s="192"/>
      <c r="Y33" s="201"/>
      <c r="AQ33" s="7">
        <v>8</v>
      </c>
      <c r="AR33" s="7" t="s">
        <v>36</v>
      </c>
      <c r="AS33" s="7" t="s">
        <v>43</v>
      </c>
      <c r="AT33" s="8">
        <v>320</v>
      </c>
      <c r="BB33" s="7">
        <v>8</v>
      </c>
      <c r="BC33" s="7" t="s">
        <v>36</v>
      </c>
      <c r="BD33" s="7">
        <v>0</v>
      </c>
      <c r="BE33" s="8">
        <v>320</v>
      </c>
    </row>
    <row r="34" spans="1:57" ht="23.25" customHeight="1" x14ac:dyDescent="0.2">
      <c r="A34" s="77"/>
      <c r="B34" s="113" t="s">
        <v>14</v>
      </c>
      <c r="C34" s="114"/>
      <c r="D34" s="114"/>
      <c r="E34" s="114"/>
      <c r="F34" s="114"/>
      <c r="G34" s="114"/>
      <c r="H34" s="114"/>
      <c r="I34" s="115"/>
      <c r="J34" s="202" t="str">
        <f>IF(J32="","",SUM(J24,J29,J31,J32))</f>
        <v/>
      </c>
      <c r="K34" s="203"/>
      <c r="L34" s="203"/>
      <c r="M34" s="203"/>
      <c r="N34" s="203"/>
      <c r="O34" s="203"/>
      <c r="P34" s="203"/>
      <c r="Q34" s="208"/>
      <c r="R34" s="202" t="str">
        <f>IF(R32="","",SUM(R24,R29,R31,R32))</f>
        <v/>
      </c>
      <c r="S34" s="203"/>
      <c r="T34" s="203"/>
      <c r="U34" s="203"/>
      <c r="V34" s="203"/>
      <c r="W34" s="203"/>
      <c r="X34" s="203"/>
      <c r="Y34" s="204"/>
      <c r="AQ34" s="7">
        <v>7</v>
      </c>
      <c r="AR34" s="7" t="s">
        <v>44</v>
      </c>
      <c r="AS34" s="7" t="s">
        <v>45</v>
      </c>
      <c r="AT34" s="8">
        <v>480</v>
      </c>
      <c r="BB34" s="7">
        <v>7</v>
      </c>
      <c r="BC34" s="7" t="s">
        <v>44</v>
      </c>
      <c r="BD34" s="7">
        <v>2000</v>
      </c>
      <c r="BE34" s="8">
        <v>480</v>
      </c>
    </row>
    <row r="35" spans="1:57" ht="28.5" customHeight="1" x14ac:dyDescent="0.2">
      <c r="A35" s="171" t="s">
        <v>63</v>
      </c>
      <c r="B35" s="93" t="s">
        <v>62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AQ35" s="7">
        <v>8</v>
      </c>
      <c r="AR35" s="7" t="s">
        <v>36</v>
      </c>
      <c r="AS35" s="7" t="s">
        <v>46</v>
      </c>
      <c r="AT35" s="8">
        <v>320</v>
      </c>
      <c r="BB35" s="7">
        <v>8</v>
      </c>
      <c r="BC35" s="7" t="s">
        <v>36</v>
      </c>
      <c r="BD35" s="7">
        <v>1500</v>
      </c>
      <c r="BE35" s="8">
        <v>320</v>
      </c>
    </row>
    <row r="36" spans="1:57" ht="28.5" customHeight="1" x14ac:dyDescent="0.2">
      <c r="A36" s="17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AQ36" s="7">
        <v>9</v>
      </c>
      <c r="AR36" s="7" t="s">
        <v>36</v>
      </c>
      <c r="AS36" s="7" t="s">
        <v>47</v>
      </c>
      <c r="AT36" s="8">
        <v>240</v>
      </c>
      <c r="BB36" s="7">
        <v>9</v>
      </c>
      <c r="BC36" s="7" t="s">
        <v>36</v>
      </c>
      <c r="BD36" s="7">
        <v>0</v>
      </c>
      <c r="BE36" s="8">
        <v>240</v>
      </c>
    </row>
  </sheetData>
  <sheetProtection algorithmName="SHA-512" hashValue="OAFIw2Hujg69Wx5IWf8C/4T/EcVTEDw6ZWtGL9dJRiFlwiooM3qQx8f4qgNm8PueqRH6Ytt/ZNW6O9Pdkp/QQQ==" saltValue="ye11R9dR9zDAXiCT/dqs4A==" spinCount="100000" sheet="1" objects="1" scenarios="1"/>
  <mergeCells count="93">
    <mergeCell ref="R27:Y27"/>
    <mergeCell ref="R29:Y29"/>
    <mergeCell ref="R30:Y30"/>
    <mergeCell ref="R31:Y31"/>
    <mergeCell ref="R32:Y32"/>
    <mergeCell ref="R33:Y33"/>
    <mergeCell ref="R34:Y34"/>
    <mergeCell ref="A11:D11"/>
    <mergeCell ref="A12:D12"/>
    <mergeCell ref="E11:Y11"/>
    <mergeCell ref="J33:Q33"/>
    <mergeCell ref="J34:Q34"/>
    <mergeCell ref="R17:Y17"/>
    <mergeCell ref="R18:Y18"/>
    <mergeCell ref="R20:Y20"/>
    <mergeCell ref="E21:H21"/>
    <mergeCell ref="J16:Q16"/>
    <mergeCell ref="R16:Y16"/>
    <mergeCell ref="R21:Y21"/>
    <mergeCell ref="H22:I22"/>
    <mergeCell ref="A35:A36"/>
    <mergeCell ref="J17:Q17"/>
    <mergeCell ref="J18:Q18"/>
    <mergeCell ref="J20:Q20"/>
    <mergeCell ref="J21:Q21"/>
    <mergeCell ref="J22:Q22"/>
    <mergeCell ref="J23:Q23"/>
    <mergeCell ref="J24:Q24"/>
    <mergeCell ref="J25:Q25"/>
    <mergeCell ref="J26:Q26"/>
    <mergeCell ref="J27:Q27"/>
    <mergeCell ref="J29:Q29"/>
    <mergeCell ref="J30:Q30"/>
    <mergeCell ref="J31:Q31"/>
    <mergeCell ref="J32:Q32"/>
    <mergeCell ref="AD28:AF28"/>
    <mergeCell ref="AD23:AF23"/>
    <mergeCell ref="AD15:AF15"/>
    <mergeCell ref="B14:C14"/>
    <mergeCell ref="J4:M9"/>
    <mergeCell ref="A7:B7"/>
    <mergeCell ref="N4:O6"/>
    <mergeCell ref="N7:O9"/>
    <mergeCell ref="E12:F12"/>
    <mergeCell ref="L12:N12"/>
    <mergeCell ref="A10:Y10"/>
    <mergeCell ref="B13:C13"/>
    <mergeCell ref="P4:Y6"/>
    <mergeCell ref="P7:Y9"/>
    <mergeCell ref="F18:I18"/>
    <mergeCell ref="H17:I17"/>
    <mergeCell ref="R22:Y22"/>
    <mergeCell ref="S23:X23"/>
    <mergeCell ref="R24:Y24"/>
    <mergeCell ref="S25:X25"/>
    <mergeCell ref="R26:Y26"/>
    <mergeCell ref="B26:B28"/>
    <mergeCell ref="C21:D21"/>
    <mergeCell ref="C28:D28"/>
    <mergeCell ref="E28:H28"/>
    <mergeCell ref="F23:I23"/>
    <mergeCell ref="A3:Y3"/>
    <mergeCell ref="A5:B5"/>
    <mergeCell ref="D13:O13"/>
    <mergeCell ref="B35:Y36"/>
    <mergeCell ref="C20:I20"/>
    <mergeCell ref="B22:G22"/>
    <mergeCell ref="B23:E23"/>
    <mergeCell ref="B24:I24"/>
    <mergeCell ref="B25:I25"/>
    <mergeCell ref="C26:I26"/>
    <mergeCell ref="C27:I27"/>
    <mergeCell ref="B29:I29"/>
    <mergeCell ref="B30:G30"/>
    <mergeCell ref="B31:I31"/>
    <mergeCell ref="B33:G33"/>
    <mergeCell ref="B34:I34"/>
    <mergeCell ref="B16:I16"/>
    <mergeCell ref="A13:A34"/>
    <mergeCell ref="C19:I19"/>
    <mergeCell ref="J19:Q19"/>
    <mergeCell ref="R19:Y19"/>
    <mergeCell ref="L28:O28"/>
    <mergeCell ref="P28:Q28"/>
    <mergeCell ref="T28:W28"/>
    <mergeCell ref="X28:Y28"/>
    <mergeCell ref="D14:O14"/>
    <mergeCell ref="P14:Y14"/>
    <mergeCell ref="B17:B21"/>
    <mergeCell ref="H33:I33"/>
    <mergeCell ref="H30:I30"/>
    <mergeCell ref="B32:F32"/>
    <mergeCell ref="H32:I32"/>
  </mergeCells>
  <phoneticPr fontId="1"/>
  <dataValidations count="1">
    <dataValidation imeMode="off" allowBlank="1" showInputMessage="1" showErrorMessage="1" sqref="R23:S23 S25 Y25 Y23 J29:J32 R17:R22 L28 J17:J27 R24:R27 R29:R32 T28" xr:uid="{9E79A5E7-4452-433C-86CB-1070A8406340}"/>
  </dataValidations>
  <pageMargins left="0.59055118110236227" right="0.59055118110236227" top="0.59055118110236227" bottom="0.59055118110236227" header="0.19685039370078741" footer="0.19685039370078741"/>
  <pageSetup paperSize="9" scale="98" orientation="portrait" blackAndWhite="1" r:id="rId1"/>
  <headerFooter>
    <oddFooter>&amp;R.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718E-15B3-47DA-95D6-498FF69DE779}">
  <sheetPr>
    <tabColor rgb="FFFF0000"/>
  </sheetPr>
  <dimension ref="A1:BE36"/>
  <sheetViews>
    <sheetView showGridLines="0" tabSelected="1" view="pageBreakPreview" topLeftCell="A25" zoomScale="115" zoomScaleNormal="100" zoomScaleSheetLayoutView="115" workbookViewId="0">
      <selection activeCell="I41" sqref="I41"/>
    </sheetView>
  </sheetViews>
  <sheetFormatPr defaultColWidth="3.3984375" defaultRowHeight="16.5" customHeight="1" x14ac:dyDescent="0.2"/>
  <cols>
    <col min="1" max="1" width="3.3984375" style="32"/>
    <col min="2" max="2" width="2.3984375" style="32" customWidth="1"/>
    <col min="3" max="3" width="4.19921875" style="32" customWidth="1"/>
    <col min="4" max="4" width="4.296875" style="32" customWidth="1"/>
    <col min="5" max="24" width="3.3984375" style="32"/>
    <col min="25" max="25" width="3.8984375" style="32" customWidth="1"/>
    <col min="26" max="32" width="3.3984375" style="32"/>
    <col min="33" max="33" width="5.5" style="32" bestFit="1" customWidth="1"/>
    <col min="34" max="42" width="3.3984375" style="32"/>
    <col min="43" max="43" width="3.09765625" style="32" customWidth="1"/>
    <col min="44" max="44" width="13" style="32" customWidth="1"/>
    <col min="45" max="45" width="23.8984375" style="32" customWidth="1"/>
    <col min="46" max="46" width="11.5" style="32" customWidth="1"/>
    <col min="47" max="54" width="3.3984375" style="32"/>
    <col min="55" max="55" width="17" style="32" customWidth="1"/>
    <col min="56" max="56" width="26.19921875" style="32" customWidth="1"/>
    <col min="57" max="57" width="12" style="32" customWidth="1"/>
    <col min="58" max="16384" width="3.3984375" style="32"/>
  </cols>
  <sheetData>
    <row r="1" spans="1:55" ht="16.5" customHeight="1" x14ac:dyDescent="0.2">
      <c r="A1" s="32" t="s">
        <v>65</v>
      </c>
    </row>
    <row r="3" spans="1:55" ht="19.5" customHeight="1" x14ac:dyDescent="0.2">
      <c r="A3" s="215" t="s">
        <v>57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55" ht="24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216" t="s">
        <v>58</v>
      </c>
      <c r="K4" s="216"/>
      <c r="L4" s="216"/>
      <c r="M4" s="216"/>
      <c r="N4" s="218" t="s">
        <v>1</v>
      </c>
      <c r="O4" s="218"/>
      <c r="P4" s="219" t="s">
        <v>52</v>
      </c>
      <c r="Q4" s="219"/>
      <c r="R4" s="219"/>
      <c r="S4" s="219"/>
      <c r="T4" s="219"/>
      <c r="U4" s="219"/>
      <c r="V4" s="219"/>
      <c r="W4" s="219"/>
      <c r="X4" s="219"/>
      <c r="Y4" s="219"/>
    </row>
    <row r="5" spans="1:55" ht="24" customHeight="1" x14ac:dyDescent="0.2">
      <c r="A5" s="220" t="s">
        <v>51</v>
      </c>
      <c r="B5" s="221"/>
      <c r="C5" s="35" t="s">
        <v>0</v>
      </c>
      <c r="D5" s="35"/>
      <c r="E5" s="35"/>
      <c r="F5" s="35"/>
      <c r="G5" s="35"/>
      <c r="H5" s="35"/>
      <c r="I5" s="35"/>
      <c r="J5" s="216"/>
      <c r="K5" s="216"/>
      <c r="L5" s="216"/>
      <c r="M5" s="216"/>
      <c r="N5" s="218"/>
      <c r="O5" s="218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55" ht="24" customHeight="1" x14ac:dyDescent="0.2">
      <c r="A6" s="36"/>
      <c r="B6" s="35"/>
      <c r="C6" s="35"/>
      <c r="D6" s="35"/>
      <c r="E6" s="35"/>
      <c r="F6" s="35"/>
      <c r="G6" s="35"/>
      <c r="H6" s="35"/>
      <c r="I6" s="35"/>
      <c r="J6" s="216"/>
      <c r="K6" s="216"/>
      <c r="L6" s="216"/>
      <c r="M6" s="216"/>
      <c r="N6" s="218"/>
      <c r="O6" s="218"/>
      <c r="P6" s="219"/>
      <c r="Q6" s="219"/>
      <c r="R6" s="219"/>
      <c r="S6" s="219"/>
      <c r="T6" s="219"/>
      <c r="U6" s="219"/>
      <c r="V6" s="219"/>
      <c r="W6" s="219"/>
      <c r="X6" s="219"/>
      <c r="Y6" s="219"/>
      <c r="AA6" s="37" t="str">
        <f>IF(A5="","👈　県税・総務事務所名が記載されていません。","")</f>
        <v/>
      </c>
    </row>
    <row r="7" spans="1:55" ht="24" customHeight="1" x14ac:dyDescent="0.2">
      <c r="A7" s="222" t="s">
        <v>6</v>
      </c>
      <c r="B7" s="223"/>
      <c r="C7" s="38">
        <v>3</v>
      </c>
      <c r="D7" s="35" t="s">
        <v>3</v>
      </c>
      <c r="E7" s="38">
        <v>4</v>
      </c>
      <c r="F7" s="35" t="s">
        <v>4</v>
      </c>
      <c r="G7" s="38">
        <v>5</v>
      </c>
      <c r="H7" s="35" t="s">
        <v>5</v>
      </c>
      <c r="I7" s="35"/>
      <c r="J7" s="216"/>
      <c r="K7" s="216"/>
      <c r="L7" s="216"/>
      <c r="M7" s="216"/>
      <c r="N7" s="218" t="s">
        <v>2</v>
      </c>
      <c r="O7" s="218"/>
      <c r="P7" s="219" t="s">
        <v>53</v>
      </c>
      <c r="Q7" s="219"/>
      <c r="R7" s="219"/>
      <c r="S7" s="219"/>
      <c r="T7" s="219"/>
      <c r="U7" s="219"/>
      <c r="V7" s="219"/>
      <c r="W7" s="219"/>
      <c r="X7" s="219"/>
      <c r="Y7" s="219"/>
      <c r="AA7" s="37" t="str">
        <f>IF(P4="","👈　所在地が記載されていません。","")</f>
        <v/>
      </c>
    </row>
    <row r="8" spans="1:55" ht="24" customHeight="1" x14ac:dyDescent="0.2">
      <c r="A8" s="36"/>
      <c r="B8" s="35"/>
      <c r="C8" s="35"/>
      <c r="D8" s="35"/>
      <c r="E8" s="35"/>
      <c r="F8" s="35"/>
      <c r="G8" s="35"/>
      <c r="H8" s="35"/>
      <c r="I8" s="35"/>
      <c r="J8" s="216"/>
      <c r="K8" s="216"/>
      <c r="L8" s="216"/>
      <c r="M8" s="216"/>
      <c r="N8" s="218"/>
      <c r="O8" s="218"/>
      <c r="P8" s="219"/>
      <c r="Q8" s="219"/>
      <c r="R8" s="219"/>
      <c r="S8" s="219"/>
      <c r="T8" s="219"/>
      <c r="U8" s="219"/>
      <c r="V8" s="219"/>
      <c r="W8" s="219"/>
      <c r="X8" s="219"/>
      <c r="Y8" s="219"/>
      <c r="AA8" s="37" t="str">
        <f>IF(AND(C7="",E7="",G7=""),"👈　日付が記載されていません。","")</f>
        <v/>
      </c>
    </row>
    <row r="9" spans="1:55" ht="24" customHeight="1" x14ac:dyDescent="0.2">
      <c r="A9" s="36"/>
      <c r="B9" s="35"/>
      <c r="C9" s="35"/>
      <c r="D9" s="35"/>
      <c r="E9" s="35"/>
      <c r="F9" s="35"/>
      <c r="G9" s="35"/>
      <c r="H9" s="35"/>
      <c r="I9" s="35"/>
      <c r="J9" s="217"/>
      <c r="K9" s="217"/>
      <c r="L9" s="217"/>
      <c r="M9" s="217"/>
      <c r="N9" s="224"/>
      <c r="O9" s="224"/>
      <c r="P9" s="225"/>
      <c r="Q9" s="225"/>
      <c r="R9" s="225"/>
      <c r="S9" s="225"/>
      <c r="T9" s="225"/>
      <c r="U9" s="225"/>
      <c r="V9" s="225"/>
      <c r="W9" s="225"/>
      <c r="X9" s="225"/>
      <c r="Y9" s="225"/>
      <c r="AA9" s="37" t="str">
        <f>IF(P7="","👈　名称が記載されていません。","")</f>
        <v/>
      </c>
    </row>
    <row r="10" spans="1:55" ht="32.25" customHeight="1" x14ac:dyDescent="0.2">
      <c r="A10" s="226" t="s">
        <v>59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1:55" ht="24.75" customHeight="1" x14ac:dyDescent="0.2">
      <c r="A11" s="153" t="s">
        <v>68</v>
      </c>
      <c r="B11" s="153"/>
      <c r="C11" s="153"/>
      <c r="D11" s="153"/>
      <c r="E11" s="229" t="s">
        <v>67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1"/>
    </row>
    <row r="12" spans="1:55" ht="24.6" customHeight="1" x14ac:dyDescent="0.2">
      <c r="A12" s="153" t="s">
        <v>66</v>
      </c>
      <c r="B12" s="157"/>
      <c r="C12" s="157"/>
      <c r="D12" s="157"/>
      <c r="E12" s="232" t="s">
        <v>6</v>
      </c>
      <c r="F12" s="233"/>
      <c r="G12" s="39">
        <v>3</v>
      </c>
      <c r="H12" s="40" t="s">
        <v>3</v>
      </c>
      <c r="I12" s="39">
        <v>5</v>
      </c>
      <c r="J12" s="40" t="s">
        <v>4</v>
      </c>
      <c r="K12" s="39">
        <v>17</v>
      </c>
      <c r="L12" s="234" t="s">
        <v>7</v>
      </c>
      <c r="M12" s="234"/>
      <c r="N12" s="234"/>
      <c r="O12" s="39">
        <v>3</v>
      </c>
      <c r="P12" s="40" t="s">
        <v>3</v>
      </c>
      <c r="Q12" s="39">
        <v>5</v>
      </c>
      <c r="R12" s="40" t="s">
        <v>4</v>
      </c>
      <c r="S12" s="39">
        <v>20</v>
      </c>
      <c r="T12" s="40" t="s">
        <v>5</v>
      </c>
      <c r="U12" s="40"/>
      <c r="V12" s="40"/>
      <c r="W12" s="40"/>
      <c r="X12" s="40"/>
      <c r="Y12" s="41"/>
      <c r="AA12" s="37" t="str">
        <f>IF(AND(G12="",I12="",K12="",O12="",Q12="",S12=""),"👈　適用期間が記載されていません。","")</f>
        <v/>
      </c>
    </row>
    <row r="13" spans="1:55" ht="23.25" hidden="1" customHeight="1" x14ac:dyDescent="0.2">
      <c r="A13" s="347" t="s">
        <v>28</v>
      </c>
      <c r="B13" s="349" t="str">
        <f>IF(AD15=1,"①","１")</f>
        <v>①</v>
      </c>
      <c r="C13" s="350"/>
      <c r="D13" s="277" t="s">
        <v>9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42"/>
      <c r="Q13" s="42"/>
      <c r="R13" s="42"/>
      <c r="S13" s="42"/>
      <c r="T13" s="42"/>
      <c r="U13" s="42"/>
      <c r="V13" s="42"/>
      <c r="W13" s="42"/>
      <c r="X13" s="42"/>
      <c r="Y13" s="43"/>
      <c r="AA13" s="44"/>
    </row>
    <row r="14" spans="1:55" ht="23.25" hidden="1" customHeight="1" thickBot="1" x14ac:dyDescent="0.25">
      <c r="A14" s="347"/>
      <c r="B14" s="349" t="str">
        <f>IF(AD15=2,"②","２")</f>
        <v>２</v>
      </c>
      <c r="C14" s="350"/>
      <c r="D14" s="277" t="s">
        <v>8</v>
      </c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351" t="s">
        <v>10</v>
      </c>
      <c r="Q14" s="351"/>
      <c r="R14" s="351"/>
      <c r="S14" s="351"/>
      <c r="T14" s="351"/>
      <c r="U14" s="351"/>
      <c r="V14" s="351"/>
      <c r="W14" s="351"/>
      <c r="X14" s="351"/>
      <c r="Y14" s="352"/>
      <c r="AB14" s="44"/>
    </row>
    <row r="15" spans="1:55" ht="23.25" hidden="1" customHeight="1" thickBot="1" x14ac:dyDescent="0.25">
      <c r="A15" s="347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AD15" s="235">
        <v>1</v>
      </c>
      <c r="AE15" s="236"/>
      <c r="AF15" s="237"/>
      <c r="AG15" s="32" t="str">
        <f>IF(AD15="","",VLOOKUP(AD15,$BB$15:$BC$16,2,FALSE))</f>
        <v>年齢６５歳以上７０歳未満の者による利用</v>
      </c>
      <c r="BB15" s="32">
        <v>1</v>
      </c>
      <c r="BC15" s="32" t="s">
        <v>54</v>
      </c>
    </row>
    <row r="16" spans="1:55" ht="23.25" customHeight="1" x14ac:dyDescent="0.2">
      <c r="A16" s="347"/>
      <c r="B16" s="238" t="s">
        <v>11</v>
      </c>
      <c r="C16" s="238"/>
      <c r="D16" s="238"/>
      <c r="E16" s="238"/>
      <c r="F16" s="238"/>
      <c r="G16" s="238"/>
      <c r="H16" s="238"/>
      <c r="I16" s="238"/>
      <c r="J16" s="238" t="s">
        <v>60</v>
      </c>
      <c r="K16" s="238"/>
      <c r="L16" s="238"/>
      <c r="M16" s="238"/>
      <c r="N16" s="238"/>
      <c r="O16" s="238"/>
      <c r="P16" s="238"/>
      <c r="Q16" s="238"/>
      <c r="R16" s="238" t="s">
        <v>61</v>
      </c>
      <c r="S16" s="238"/>
      <c r="T16" s="238"/>
      <c r="U16" s="238"/>
      <c r="V16" s="238"/>
      <c r="W16" s="238"/>
      <c r="X16" s="238"/>
      <c r="Y16" s="239"/>
      <c r="BB16" s="32">
        <v>2</v>
      </c>
      <c r="BC16" s="32" t="s">
        <v>55</v>
      </c>
    </row>
    <row r="17" spans="1:57" ht="23.25" customHeight="1" x14ac:dyDescent="0.2">
      <c r="A17" s="347"/>
      <c r="B17" s="240"/>
      <c r="C17" s="48" t="s">
        <v>12</v>
      </c>
      <c r="D17" s="49"/>
      <c r="E17" s="49"/>
      <c r="F17" s="49"/>
      <c r="G17" s="49"/>
      <c r="H17" s="242" t="s">
        <v>13</v>
      </c>
      <c r="I17" s="243"/>
      <c r="J17" s="244">
        <v>4300</v>
      </c>
      <c r="K17" s="245"/>
      <c r="L17" s="245"/>
      <c r="M17" s="245"/>
      <c r="N17" s="245"/>
      <c r="O17" s="245"/>
      <c r="P17" s="245"/>
      <c r="Q17" s="246"/>
      <c r="R17" s="244">
        <v>0</v>
      </c>
      <c r="S17" s="245"/>
      <c r="T17" s="245"/>
      <c r="U17" s="245"/>
      <c r="V17" s="245"/>
      <c r="W17" s="245"/>
      <c r="X17" s="245"/>
      <c r="Y17" s="247"/>
    </row>
    <row r="18" spans="1:57" ht="23.25" customHeight="1" x14ac:dyDescent="0.2">
      <c r="A18" s="347"/>
      <c r="B18" s="241"/>
      <c r="C18" s="50"/>
      <c r="D18" s="51"/>
      <c r="E18" s="51"/>
      <c r="F18" s="248" t="s">
        <v>14</v>
      </c>
      <c r="G18" s="248"/>
      <c r="H18" s="248"/>
      <c r="I18" s="249"/>
      <c r="J18" s="250"/>
      <c r="K18" s="251"/>
      <c r="L18" s="251"/>
      <c r="M18" s="251"/>
      <c r="N18" s="251"/>
      <c r="O18" s="251"/>
      <c r="P18" s="251"/>
      <c r="Q18" s="252"/>
      <c r="R18" s="250"/>
      <c r="S18" s="251"/>
      <c r="T18" s="251"/>
      <c r="U18" s="251"/>
      <c r="V18" s="251"/>
      <c r="W18" s="251"/>
      <c r="X18" s="251"/>
      <c r="Y18" s="253"/>
    </row>
    <row r="19" spans="1:57" ht="23.25" customHeight="1" x14ac:dyDescent="0.2">
      <c r="A19" s="347"/>
      <c r="B19" s="241"/>
      <c r="C19" s="78" t="s">
        <v>64</v>
      </c>
      <c r="D19" s="79"/>
      <c r="E19" s="79"/>
      <c r="F19" s="79"/>
      <c r="G19" s="79"/>
      <c r="H19" s="79"/>
      <c r="I19" s="80"/>
      <c r="J19" s="257">
        <v>1000</v>
      </c>
      <c r="K19" s="258"/>
      <c r="L19" s="258"/>
      <c r="M19" s="258"/>
      <c r="N19" s="258"/>
      <c r="O19" s="258"/>
      <c r="P19" s="258"/>
      <c r="Q19" s="259"/>
      <c r="R19" s="257">
        <v>1000</v>
      </c>
      <c r="S19" s="258"/>
      <c r="T19" s="258"/>
      <c r="U19" s="258"/>
      <c r="V19" s="258"/>
      <c r="W19" s="258"/>
      <c r="X19" s="258"/>
      <c r="Y19" s="260"/>
    </row>
    <row r="20" spans="1:57" ht="23.25" customHeight="1" x14ac:dyDescent="0.2">
      <c r="A20" s="347"/>
      <c r="B20" s="241"/>
      <c r="C20" s="254" t="s">
        <v>15</v>
      </c>
      <c r="D20" s="255"/>
      <c r="E20" s="255"/>
      <c r="F20" s="255"/>
      <c r="G20" s="255"/>
      <c r="H20" s="255"/>
      <c r="I20" s="256"/>
      <c r="J20" s="257">
        <v>1500</v>
      </c>
      <c r="K20" s="258"/>
      <c r="L20" s="258"/>
      <c r="M20" s="258"/>
      <c r="N20" s="258"/>
      <c r="O20" s="258"/>
      <c r="P20" s="258"/>
      <c r="Q20" s="259"/>
      <c r="R20" s="257">
        <v>1500</v>
      </c>
      <c r="S20" s="258"/>
      <c r="T20" s="258"/>
      <c r="U20" s="258"/>
      <c r="V20" s="258"/>
      <c r="W20" s="258"/>
      <c r="X20" s="258"/>
      <c r="Y20" s="260"/>
      <c r="BB20" s="52" t="s">
        <v>56</v>
      </c>
      <c r="BC20" s="53">
        <f>ROUNDDOWN(J24/2,0)</f>
        <v>0</v>
      </c>
    </row>
    <row r="21" spans="1:57" ht="23.25" customHeight="1" thickBot="1" x14ac:dyDescent="0.25">
      <c r="A21" s="347"/>
      <c r="B21" s="241"/>
      <c r="C21" s="268" t="s">
        <v>19</v>
      </c>
      <c r="D21" s="269"/>
      <c r="E21" s="270"/>
      <c r="F21" s="270"/>
      <c r="G21" s="270"/>
      <c r="H21" s="270"/>
      <c r="I21" s="54" t="s">
        <v>20</v>
      </c>
      <c r="J21" s="257"/>
      <c r="K21" s="258"/>
      <c r="L21" s="258"/>
      <c r="M21" s="258"/>
      <c r="N21" s="258"/>
      <c r="O21" s="258"/>
      <c r="P21" s="258"/>
      <c r="Q21" s="259"/>
      <c r="R21" s="257"/>
      <c r="S21" s="258"/>
      <c r="T21" s="258"/>
      <c r="U21" s="258"/>
      <c r="V21" s="258"/>
      <c r="W21" s="258"/>
      <c r="X21" s="258"/>
      <c r="Y21" s="260"/>
      <c r="BC21" s="32">
        <f>AD23</f>
        <v>18</v>
      </c>
    </row>
    <row r="22" spans="1:57" ht="23.25" customHeight="1" thickBot="1" x14ac:dyDescent="0.25">
      <c r="A22" s="347"/>
      <c r="B22" s="271" t="s">
        <v>16</v>
      </c>
      <c r="C22" s="272"/>
      <c r="D22" s="272"/>
      <c r="E22" s="272"/>
      <c r="F22" s="272"/>
      <c r="G22" s="272"/>
      <c r="H22" s="262" t="s">
        <v>13</v>
      </c>
      <c r="I22" s="263"/>
      <c r="J22" s="273">
        <f>IF(SUM(J17,J20,J21)=0,"",SUM(J17,J20,J21))</f>
        <v>5800</v>
      </c>
      <c r="K22" s="274"/>
      <c r="L22" s="274"/>
      <c r="M22" s="274"/>
      <c r="N22" s="274"/>
      <c r="O22" s="274"/>
      <c r="P22" s="274"/>
      <c r="Q22" s="275"/>
      <c r="R22" s="273">
        <f t="shared" ref="R22" si="0">IF(SUM(R17,R20,R21)=0,"",SUM(R17,R20,R21))</f>
        <v>1500</v>
      </c>
      <c r="S22" s="274"/>
      <c r="T22" s="274"/>
      <c r="U22" s="274"/>
      <c r="V22" s="274"/>
      <c r="W22" s="274"/>
      <c r="X22" s="274"/>
      <c r="Y22" s="276"/>
      <c r="BB22" s="55">
        <f>IF(BC21&gt;=18,BC23,BC24)</f>
        <v>4</v>
      </c>
      <c r="BC22" s="56">
        <f>IF(J22=0,"",IF(BC20&gt;=J22,BC20,J22))</f>
        <v>5800</v>
      </c>
    </row>
    <row r="23" spans="1:57" ht="23.25" customHeight="1" thickBot="1" x14ac:dyDescent="0.25">
      <c r="A23" s="347"/>
      <c r="B23" s="271" t="s">
        <v>17</v>
      </c>
      <c r="C23" s="277"/>
      <c r="D23" s="277"/>
      <c r="E23" s="277"/>
      <c r="F23" s="262" t="s">
        <v>18</v>
      </c>
      <c r="G23" s="262"/>
      <c r="H23" s="262"/>
      <c r="I23" s="263"/>
      <c r="J23" s="278"/>
      <c r="K23" s="279"/>
      <c r="L23" s="279"/>
      <c r="M23" s="279"/>
      <c r="N23" s="279"/>
      <c r="O23" s="279"/>
      <c r="P23" s="279"/>
      <c r="Q23" s="280"/>
      <c r="R23" s="57" t="s">
        <v>29</v>
      </c>
      <c r="S23" s="281">
        <f>IF(R22="","",ROUNDDOWN(1-(R22/J22),3))</f>
        <v>0.74099999999999999</v>
      </c>
      <c r="T23" s="281"/>
      <c r="U23" s="281"/>
      <c r="V23" s="281"/>
      <c r="W23" s="281"/>
      <c r="X23" s="281"/>
      <c r="Y23" s="58" t="s">
        <v>20</v>
      </c>
      <c r="AD23" s="282">
        <v>18</v>
      </c>
      <c r="AE23" s="283"/>
      <c r="AF23" s="284"/>
      <c r="BB23" s="32" t="s">
        <v>49</v>
      </c>
      <c r="BC23" s="32">
        <f>IF(BC22&gt;=BD26,1,IF(BC22&gt;=BD27,2,IF(BC22&gt;=BD28,3,IF(BC22&gt;=BD29,4,IF(BC22&gt;=BD30,5,IF(BC22&gt;=BD31,6,IF(BC22&gt;=BD32,7,8)))))))</f>
        <v>4</v>
      </c>
      <c r="BE23" s="32">
        <f>IF(BC21&gt;=18,VLOOKUP(BC23,BB26:$BE$33,4,FALSE))</f>
        <v>800</v>
      </c>
    </row>
    <row r="24" spans="1:57" ht="23.25" customHeight="1" x14ac:dyDescent="0.2">
      <c r="A24" s="347"/>
      <c r="B24" s="261" t="s">
        <v>14</v>
      </c>
      <c r="C24" s="262"/>
      <c r="D24" s="262"/>
      <c r="E24" s="262"/>
      <c r="F24" s="262"/>
      <c r="G24" s="262"/>
      <c r="H24" s="262"/>
      <c r="I24" s="263"/>
      <c r="J24" s="264"/>
      <c r="K24" s="265"/>
      <c r="L24" s="265"/>
      <c r="M24" s="265"/>
      <c r="N24" s="265"/>
      <c r="O24" s="265"/>
      <c r="P24" s="265"/>
      <c r="Q24" s="266"/>
      <c r="R24" s="264"/>
      <c r="S24" s="265"/>
      <c r="T24" s="265"/>
      <c r="U24" s="265"/>
      <c r="V24" s="265"/>
      <c r="W24" s="265"/>
      <c r="X24" s="265"/>
      <c r="Y24" s="267"/>
      <c r="BB24" s="32" t="s">
        <v>50</v>
      </c>
      <c r="BC24" s="32">
        <f>IF(BC22&gt;=BD34,7,IF(BC22&gt;=BD35,8,9))</f>
        <v>7</v>
      </c>
    </row>
    <row r="25" spans="1:57" ht="23.25" customHeight="1" thickBot="1" x14ac:dyDescent="0.25">
      <c r="A25" s="347"/>
      <c r="B25" s="292" t="s">
        <v>18</v>
      </c>
      <c r="C25" s="293"/>
      <c r="D25" s="293"/>
      <c r="E25" s="293"/>
      <c r="F25" s="293"/>
      <c r="G25" s="293"/>
      <c r="H25" s="293"/>
      <c r="I25" s="294"/>
      <c r="J25" s="295"/>
      <c r="K25" s="296"/>
      <c r="L25" s="296"/>
      <c r="M25" s="296"/>
      <c r="N25" s="296"/>
      <c r="O25" s="296"/>
      <c r="P25" s="296"/>
      <c r="Q25" s="297"/>
      <c r="R25" s="70"/>
      <c r="S25" s="298"/>
      <c r="T25" s="298"/>
      <c r="U25" s="298"/>
      <c r="V25" s="298"/>
      <c r="W25" s="298"/>
      <c r="X25" s="298"/>
      <c r="Y25" s="71"/>
      <c r="AQ25" s="59" t="s">
        <v>31</v>
      </c>
      <c r="AR25" s="59" t="s">
        <v>32</v>
      </c>
      <c r="AS25" s="59" t="s">
        <v>33</v>
      </c>
      <c r="AT25" s="59" t="s">
        <v>48</v>
      </c>
      <c r="BB25" s="59" t="s">
        <v>31</v>
      </c>
      <c r="BC25" s="59" t="s">
        <v>32</v>
      </c>
      <c r="BD25" s="59" t="s">
        <v>33</v>
      </c>
      <c r="BE25" s="59" t="s">
        <v>48</v>
      </c>
    </row>
    <row r="26" spans="1:57" ht="23.25" customHeight="1" x14ac:dyDescent="0.2">
      <c r="A26" s="347"/>
      <c r="B26" s="299"/>
      <c r="C26" s="301" t="s">
        <v>21</v>
      </c>
      <c r="D26" s="302"/>
      <c r="E26" s="302"/>
      <c r="F26" s="302"/>
      <c r="G26" s="302"/>
      <c r="H26" s="302"/>
      <c r="I26" s="303"/>
      <c r="J26" s="304">
        <v>3000</v>
      </c>
      <c r="K26" s="305"/>
      <c r="L26" s="305"/>
      <c r="M26" s="305"/>
      <c r="N26" s="305"/>
      <c r="O26" s="305"/>
      <c r="P26" s="305"/>
      <c r="Q26" s="306"/>
      <c r="R26" s="304">
        <v>3000</v>
      </c>
      <c r="S26" s="305"/>
      <c r="T26" s="305"/>
      <c r="U26" s="305"/>
      <c r="V26" s="305"/>
      <c r="W26" s="305"/>
      <c r="X26" s="305"/>
      <c r="Y26" s="307"/>
      <c r="AQ26" s="60">
        <v>1</v>
      </c>
      <c r="AR26" s="60" t="s">
        <v>34</v>
      </c>
      <c r="AS26" s="60" t="s">
        <v>35</v>
      </c>
      <c r="AT26" s="61">
        <v>1200</v>
      </c>
      <c r="BB26" s="60">
        <v>1</v>
      </c>
      <c r="BC26" s="60" t="s">
        <v>34</v>
      </c>
      <c r="BD26" s="60">
        <v>10000</v>
      </c>
      <c r="BE26" s="61">
        <v>1200</v>
      </c>
    </row>
    <row r="27" spans="1:57" ht="23.25" customHeight="1" thickBot="1" x14ac:dyDescent="0.25">
      <c r="A27" s="347"/>
      <c r="B27" s="300"/>
      <c r="C27" s="308" t="s">
        <v>22</v>
      </c>
      <c r="D27" s="309"/>
      <c r="E27" s="309"/>
      <c r="F27" s="309"/>
      <c r="G27" s="309"/>
      <c r="H27" s="309"/>
      <c r="I27" s="310"/>
      <c r="J27" s="257">
        <v>3000</v>
      </c>
      <c r="K27" s="258"/>
      <c r="L27" s="258"/>
      <c r="M27" s="258"/>
      <c r="N27" s="258"/>
      <c r="O27" s="258"/>
      <c r="P27" s="258"/>
      <c r="Q27" s="259"/>
      <c r="R27" s="257">
        <v>3000</v>
      </c>
      <c r="S27" s="258"/>
      <c r="T27" s="258"/>
      <c r="U27" s="258"/>
      <c r="V27" s="258"/>
      <c r="W27" s="258"/>
      <c r="X27" s="258"/>
      <c r="Y27" s="260"/>
      <c r="AQ27" s="60">
        <v>2</v>
      </c>
      <c r="AR27" s="60" t="s">
        <v>36</v>
      </c>
      <c r="AS27" s="60" t="s">
        <v>37</v>
      </c>
      <c r="AT27" s="61">
        <v>1080</v>
      </c>
      <c r="BB27" s="60">
        <v>2</v>
      </c>
      <c r="BC27" s="60" t="s">
        <v>36</v>
      </c>
      <c r="BD27" s="60">
        <v>7500</v>
      </c>
      <c r="BE27" s="61">
        <v>1080</v>
      </c>
    </row>
    <row r="28" spans="1:57" ht="23.25" customHeight="1" thickBot="1" x14ac:dyDescent="0.25">
      <c r="A28" s="347"/>
      <c r="B28" s="300"/>
      <c r="C28" s="311" t="s">
        <v>19</v>
      </c>
      <c r="D28" s="312"/>
      <c r="E28" s="313"/>
      <c r="F28" s="313"/>
      <c r="G28" s="313"/>
      <c r="H28" s="313"/>
      <c r="I28" s="62" t="s">
        <v>20</v>
      </c>
      <c r="J28" s="257"/>
      <c r="K28" s="258"/>
      <c r="L28" s="258"/>
      <c r="M28" s="258"/>
      <c r="N28" s="258"/>
      <c r="O28" s="258"/>
      <c r="P28" s="258"/>
      <c r="Q28" s="259"/>
      <c r="R28" s="257"/>
      <c r="S28" s="258"/>
      <c r="T28" s="258"/>
      <c r="U28" s="258"/>
      <c r="V28" s="258"/>
      <c r="W28" s="258"/>
      <c r="X28" s="258"/>
      <c r="Y28" s="260"/>
      <c r="AD28" s="314"/>
      <c r="AE28" s="315"/>
      <c r="AF28" s="316"/>
      <c r="AQ28" s="60">
        <v>3</v>
      </c>
      <c r="AR28" s="60" t="s">
        <v>36</v>
      </c>
      <c r="AS28" s="60" t="s">
        <v>38</v>
      </c>
      <c r="AT28" s="63">
        <v>960</v>
      </c>
      <c r="BB28" s="60">
        <v>3</v>
      </c>
      <c r="BC28" s="60" t="s">
        <v>36</v>
      </c>
      <c r="BD28" s="60">
        <v>6000</v>
      </c>
      <c r="BE28" s="63">
        <v>960</v>
      </c>
    </row>
    <row r="29" spans="1:57" ht="23.25" customHeight="1" thickBot="1" x14ac:dyDescent="0.25">
      <c r="A29" s="347"/>
      <c r="B29" s="285" t="s">
        <v>23</v>
      </c>
      <c r="C29" s="286"/>
      <c r="D29" s="286"/>
      <c r="E29" s="286"/>
      <c r="F29" s="286"/>
      <c r="G29" s="286"/>
      <c r="H29" s="286"/>
      <c r="I29" s="287"/>
      <c r="J29" s="288">
        <f>IF(SUM(J26:M28)=0,"",SUM(J26:M28))</f>
        <v>6000</v>
      </c>
      <c r="K29" s="289"/>
      <c r="L29" s="289"/>
      <c r="M29" s="289"/>
      <c r="N29" s="289"/>
      <c r="O29" s="289"/>
      <c r="P29" s="289"/>
      <c r="Q29" s="290"/>
      <c r="R29" s="288">
        <f t="shared" ref="R29" si="1">IF(SUM(R26:U28)=0,"",SUM(R26:U28))</f>
        <v>6000</v>
      </c>
      <c r="S29" s="289"/>
      <c r="T29" s="289"/>
      <c r="U29" s="289"/>
      <c r="V29" s="289"/>
      <c r="W29" s="289"/>
      <c r="X29" s="289"/>
      <c r="Y29" s="291"/>
      <c r="AD29" s="64"/>
      <c r="AQ29" s="60">
        <v>4</v>
      </c>
      <c r="AR29" s="60" t="s">
        <v>36</v>
      </c>
      <c r="AS29" s="60" t="s">
        <v>39</v>
      </c>
      <c r="AT29" s="63">
        <v>800</v>
      </c>
      <c r="BB29" s="60">
        <v>4</v>
      </c>
      <c r="BC29" s="60" t="s">
        <v>36</v>
      </c>
      <c r="BD29" s="60">
        <v>4000</v>
      </c>
      <c r="BE29" s="63">
        <v>800</v>
      </c>
    </row>
    <row r="30" spans="1:57" ht="23.25" customHeight="1" x14ac:dyDescent="0.2">
      <c r="A30" s="347"/>
      <c r="B30" s="317" t="s">
        <v>24</v>
      </c>
      <c r="C30" s="318"/>
      <c r="D30" s="318"/>
      <c r="E30" s="318"/>
      <c r="F30" s="318"/>
      <c r="G30" s="318"/>
      <c r="H30" s="319" t="s">
        <v>13</v>
      </c>
      <c r="I30" s="320"/>
      <c r="J30" s="321">
        <f>IF(SUM(J22,J29)=0,"",IF($AD$28=1,ROUNDDOWN(SUM(J22,J29)*10%,0),ROUNDDOWN(SUM(J22,(J29-J28))*10%,0)))</f>
        <v>1180</v>
      </c>
      <c r="K30" s="322"/>
      <c r="L30" s="322"/>
      <c r="M30" s="322"/>
      <c r="N30" s="322"/>
      <c r="O30" s="322"/>
      <c r="P30" s="322"/>
      <c r="Q30" s="323"/>
      <c r="R30" s="321">
        <f t="shared" ref="R30" si="2">IF(SUM(R22,R29)=0,"",IF($AD$28=1,ROUNDDOWN(SUM(R22,R29)*10%,0),ROUNDDOWN(SUM(R22,(R29-R28))*10%,0)))</f>
        <v>750</v>
      </c>
      <c r="S30" s="322"/>
      <c r="T30" s="322"/>
      <c r="U30" s="322"/>
      <c r="V30" s="322"/>
      <c r="W30" s="322"/>
      <c r="X30" s="322"/>
      <c r="Y30" s="324"/>
      <c r="AQ30" s="60">
        <v>5</v>
      </c>
      <c r="AR30" s="60" t="s">
        <v>36</v>
      </c>
      <c r="AS30" s="60" t="s">
        <v>40</v>
      </c>
      <c r="AT30" s="63">
        <v>640</v>
      </c>
      <c r="BB30" s="60">
        <v>5</v>
      </c>
      <c r="BC30" s="60" t="s">
        <v>36</v>
      </c>
      <c r="BD30" s="60">
        <v>3000</v>
      </c>
      <c r="BE30" s="63">
        <v>640</v>
      </c>
    </row>
    <row r="31" spans="1:57" ht="23.25" customHeight="1" thickBot="1" x14ac:dyDescent="0.25">
      <c r="A31" s="347"/>
      <c r="B31" s="292" t="s">
        <v>14</v>
      </c>
      <c r="C31" s="293"/>
      <c r="D31" s="293"/>
      <c r="E31" s="293"/>
      <c r="F31" s="293"/>
      <c r="G31" s="293"/>
      <c r="H31" s="293"/>
      <c r="I31" s="294"/>
      <c r="J31" s="325"/>
      <c r="K31" s="326"/>
      <c r="L31" s="326"/>
      <c r="M31" s="326"/>
      <c r="N31" s="326"/>
      <c r="O31" s="326"/>
      <c r="P31" s="326"/>
      <c r="Q31" s="327"/>
      <c r="R31" s="325"/>
      <c r="S31" s="326"/>
      <c r="T31" s="326"/>
      <c r="U31" s="326"/>
      <c r="V31" s="326"/>
      <c r="W31" s="326"/>
      <c r="X31" s="326"/>
      <c r="Y31" s="328"/>
      <c r="AQ31" s="60">
        <v>6</v>
      </c>
      <c r="AR31" s="60" t="s">
        <v>36</v>
      </c>
      <c r="AS31" s="60" t="s">
        <v>41</v>
      </c>
      <c r="AT31" s="63">
        <v>560</v>
      </c>
      <c r="BB31" s="60">
        <v>6</v>
      </c>
      <c r="BC31" s="60" t="s">
        <v>36</v>
      </c>
      <c r="BD31" s="60">
        <v>2500</v>
      </c>
      <c r="BE31" s="63">
        <v>560</v>
      </c>
    </row>
    <row r="32" spans="1:57" ht="23.25" customHeight="1" thickBot="1" x14ac:dyDescent="0.25">
      <c r="A32" s="347"/>
      <c r="B32" s="329" t="s">
        <v>25</v>
      </c>
      <c r="C32" s="330"/>
      <c r="D32" s="330"/>
      <c r="E32" s="330"/>
      <c r="F32" s="330"/>
      <c r="G32" s="65">
        <f>IF(J22="","",BB22)</f>
        <v>4</v>
      </c>
      <c r="H32" s="331" t="s">
        <v>26</v>
      </c>
      <c r="I32" s="332"/>
      <c r="J32" s="333">
        <f>IF(J22="","",VLOOKUP($G$32,$AQ$26:$AT$36,4,FALSE))</f>
        <v>800</v>
      </c>
      <c r="K32" s="334"/>
      <c r="L32" s="334"/>
      <c r="M32" s="334"/>
      <c r="N32" s="334"/>
      <c r="O32" s="334"/>
      <c r="P32" s="334"/>
      <c r="Q32" s="335"/>
      <c r="R32" s="333">
        <f>IF(R22="","",IF(AND($AD$15=1,S23&gt;=20%),J32/2,IF(AND($AD$15=2,S23&gt;=50%),J32/2,J32)))</f>
        <v>400</v>
      </c>
      <c r="S32" s="334"/>
      <c r="T32" s="334"/>
      <c r="U32" s="334"/>
      <c r="V32" s="334"/>
      <c r="W32" s="334"/>
      <c r="X32" s="334"/>
      <c r="Y32" s="336"/>
      <c r="AQ32" s="60">
        <v>7</v>
      </c>
      <c r="AR32" s="60" t="s">
        <v>36</v>
      </c>
      <c r="AS32" s="60" t="s">
        <v>42</v>
      </c>
      <c r="AT32" s="63">
        <v>480</v>
      </c>
      <c r="BB32" s="60">
        <v>7</v>
      </c>
      <c r="BC32" s="60" t="s">
        <v>36</v>
      </c>
      <c r="BD32" s="60">
        <v>2000</v>
      </c>
      <c r="BE32" s="63">
        <v>480</v>
      </c>
    </row>
    <row r="33" spans="1:57" ht="23.25" customHeight="1" x14ac:dyDescent="0.2">
      <c r="A33" s="347"/>
      <c r="B33" s="317" t="s">
        <v>27</v>
      </c>
      <c r="C33" s="318"/>
      <c r="D33" s="318"/>
      <c r="E33" s="318"/>
      <c r="F33" s="318"/>
      <c r="G33" s="318"/>
      <c r="H33" s="262" t="s">
        <v>13</v>
      </c>
      <c r="I33" s="263"/>
      <c r="J33" s="321">
        <f>IF(J32="","",SUM(J22,J29,J30,J32))</f>
        <v>13780</v>
      </c>
      <c r="K33" s="322"/>
      <c r="L33" s="322"/>
      <c r="M33" s="322"/>
      <c r="N33" s="322"/>
      <c r="O33" s="322"/>
      <c r="P33" s="322"/>
      <c r="Q33" s="323"/>
      <c r="R33" s="321">
        <f>IF(R32="","",SUM(R22,R29,R30,R32))</f>
        <v>8650</v>
      </c>
      <c r="S33" s="322"/>
      <c r="T33" s="322"/>
      <c r="U33" s="322"/>
      <c r="V33" s="322"/>
      <c r="W33" s="322"/>
      <c r="X33" s="322"/>
      <c r="Y33" s="324"/>
      <c r="AQ33" s="60">
        <v>8</v>
      </c>
      <c r="AR33" s="60" t="s">
        <v>36</v>
      </c>
      <c r="AS33" s="60" t="s">
        <v>43</v>
      </c>
      <c r="AT33" s="63">
        <v>320</v>
      </c>
      <c r="BB33" s="60">
        <v>8</v>
      </c>
      <c r="BC33" s="60" t="s">
        <v>36</v>
      </c>
      <c r="BD33" s="60">
        <v>0</v>
      </c>
      <c r="BE33" s="63">
        <v>320</v>
      </c>
    </row>
    <row r="34" spans="1:57" ht="23.25" customHeight="1" x14ac:dyDescent="0.2">
      <c r="A34" s="348"/>
      <c r="B34" s="337" t="s">
        <v>14</v>
      </c>
      <c r="C34" s="338"/>
      <c r="D34" s="338"/>
      <c r="E34" s="338"/>
      <c r="F34" s="338"/>
      <c r="G34" s="338"/>
      <c r="H34" s="338"/>
      <c r="I34" s="339"/>
      <c r="J34" s="340"/>
      <c r="K34" s="341"/>
      <c r="L34" s="341"/>
      <c r="M34" s="341"/>
      <c r="N34" s="341"/>
      <c r="O34" s="341"/>
      <c r="P34" s="341"/>
      <c r="Q34" s="342"/>
      <c r="R34" s="340"/>
      <c r="S34" s="341"/>
      <c r="T34" s="341"/>
      <c r="U34" s="341"/>
      <c r="V34" s="341"/>
      <c r="W34" s="341"/>
      <c r="X34" s="341"/>
      <c r="Y34" s="343"/>
      <c r="AQ34" s="60">
        <v>7</v>
      </c>
      <c r="AR34" s="60" t="s">
        <v>44</v>
      </c>
      <c r="AS34" s="60" t="s">
        <v>45</v>
      </c>
      <c r="AT34" s="63">
        <v>480</v>
      </c>
      <c r="BB34" s="60">
        <v>7</v>
      </c>
      <c r="BC34" s="60" t="s">
        <v>44</v>
      </c>
      <c r="BD34" s="60">
        <v>2000</v>
      </c>
      <c r="BE34" s="63">
        <v>480</v>
      </c>
    </row>
    <row r="35" spans="1:57" ht="28.5" customHeight="1" x14ac:dyDescent="0.2">
      <c r="A35" s="344" t="s">
        <v>63</v>
      </c>
      <c r="B35" s="346" t="s">
        <v>62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AQ35" s="60">
        <v>8</v>
      </c>
      <c r="AR35" s="60" t="s">
        <v>36</v>
      </c>
      <c r="AS35" s="60" t="s">
        <v>46</v>
      </c>
      <c r="AT35" s="63">
        <v>320</v>
      </c>
      <c r="BB35" s="60">
        <v>8</v>
      </c>
      <c r="BC35" s="60" t="s">
        <v>36</v>
      </c>
      <c r="BD35" s="60">
        <v>1500</v>
      </c>
      <c r="BE35" s="63">
        <v>320</v>
      </c>
    </row>
    <row r="36" spans="1:57" ht="28.5" customHeight="1" x14ac:dyDescent="0.2">
      <c r="A36" s="345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AQ36" s="60">
        <v>9</v>
      </c>
      <c r="AR36" s="60" t="s">
        <v>36</v>
      </c>
      <c r="AS36" s="60" t="s">
        <v>47</v>
      </c>
      <c r="AT36" s="63">
        <v>240</v>
      </c>
      <c r="BB36" s="60">
        <v>9</v>
      </c>
      <c r="BC36" s="60" t="s">
        <v>36</v>
      </c>
      <c r="BD36" s="60">
        <v>0</v>
      </c>
      <c r="BE36" s="63">
        <v>240</v>
      </c>
    </row>
  </sheetData>
  <sheetProtection algorithmName="SHA-512" hashValue="hRlvCESBRXeIhiXMgmZ92Ze4MTrwbAOquMcn2eJKgbzruKothGMsazGxPZhP94iDvzjFn92zn3ZzF2P/jFoKOQ==" saltValue="MJCFSi0pb2Ds9mPjU3ppwA==" spinCount="100000" sheet="1" objects="1" scenarios="1"/>
  <mergeCells count="91">
    <mergeCell ref="A35:A36"/>
    <mergeCell ref="B35:Y36"/>
    <mergeCell ref="A13:A34"/>
    <mergeCell ref="B13:C13"/>
    <mergeCell ref="D13:O13"/>
    <mergeCell ref="B14:C14"/>
    <mergeCell ref="D14:O14"/>
    <mergeCell ref="P14:Y14"/>
    <mergeCell ref="R19:Y19"/>
    <mergeCell ref="B33:G33"/>
    <mergeCell ref="H33:I33"/>
    <mergeCell ref="J33:Q33"/>
    <mergeCell ref="R33:Y33"/>
    <mergeCell ref="B34:I34"/>
    <mergeCell ref="J34:Q34"/>
    <mergeCell ref="R34:Y34"/>
    <mergeCell ref="B31:I31"/>
    <mergeCell ref="J31:Q31"/>
    <mergeCell ref="R31:Y31"/>
    <mergeCell ref="B32:F32"/>
    <mergeCell ref="H32:I32"/>
    <mergeCell ref="J32:Q32"/>
    <mergeCell ref="R32:Y32"/>
    <mergeCell ref="J28:Q28"/>
    <mergeCell ref="R28:Y28"/>
    <mergeCell ref="AD28:AF28"/>
    <mergeCell ref="B30:G30"/>
    <mergeCell ref="H30:I30"/>
    <mergeCell ref="J30:Q30"/>
    <mergeCell ref="R30:Y30"/>
    <mergeCell ref="AD23:AF23"/>
    <mergeCell ref="B29:I29"/>
    <mergeCell ref="J29:Q29"/>
    <mergeCell ref="R29:Y29"/>
    <mergeCell ref="B25:I25"/>
    <mergeCell ref="J25:Q25"/>
    <mergeCell ref="S25:X25"/>
    <mergeCell ref="B26:B28"/>
    <mergeCell ref="C26:I26"/>
    <mergeCell ref="J26:Q26"/>
    <mergeCell ref="R26:Y26"/>
    <mergeCell ref="C27:I27"/>
    <mergeCell ref="J27:Q27"/>
    <mergeCell ref="R27:Y27"/>
    <mergeCell ref="C28:D28"/>
    <mergeCell ref="E28:H28"/>
    <mergeCell ref="B24:I24"/>
    <mergeCell ref="J24:Q24"/>
    <mergeCell ref="R24:Y24"/>
    <mergeCell ref="C21:D21"/>
    <mergeCell ref="E21:H21"/>
    <mergeCell ref="J21:Q21"/>
    <mergeCell ref="R21:Y21"/>
    <mergeCell ref="B22:G22"/>
    <mergeCell ref="H22:I22"/>
    <mergeCell ref="J22:Q22"/>
    <mergeCell ref="R22:Y22"/>
    <mergeCell ref="B23:E23"/>
    <mergeCell ref="F23:I23"/>
    <mergeCell ref="J23:Q23"/>
    <mergeCell ref="S23:X23"/>
    <mergeCell ref="AD15:AF15"/>
    <mergeCell ref="B16:I16"/>
    <mergeCell ref="J16:Q16"/>
    <mergeCell ref="R16:Y16"/>
    <mergeCell ref="B17:B21"/>
    <mergeCell ref="H17:I17"/>
    <mergeCell ref="J17:Q17"/>
    <mergeCell ref="R17:Y17"/>
    <mergeCell ref="F18:I18"/>
    <mergeCell ref="J18:Q18"/>
    <mergeCell ref="R18:Y18"/>
    <mergeCell ref="C20:I20"/>
    <mergeCell ref="J20:Q20"/>
    <mergeCell ref="R20:Y20"/>
    <mergeCell ref="C19:I19"/>
    <mergeCell ref="J19:Q19"/>
    <mergeCell ref="A10:Y10"/>
    <mergeCell ref="A11:D11"/>
    <mergeCell ref="E11:Y11"/>
    <mergeCell ref="A12:D12"/>
    <mergeCell ref="E12:F12"/>
    <mergeCell ref="L12:N12"/>
    <mergeCell ref="A3:Y3"/>
    <mergeCell ref="J4:M9"/>
    <mergeCell ref="N4:O6"/>
    <mergeCell ref="P4:Y6"/>
    <mergeCell ref="A5:B5"/>
    <mergeCell ref="A7:B7"/>
    <mergeCell ref="N7:O9"/>
    <mergeCell ref="P7:Y9"/>
  </mergeCells>
  <phoneticPr fontId="1"/>
  <dataValidations count="1">
    <dataValidation imeMode="off" allowBlank="1" showInputMessage="1" showErrorMessage="1" sqref="R23:S23 S25 R17:R22 Y25 J17:J32 Y23 R24:R32" xr:uid="{C048754E-D8D3-4EBC-ABDA-32CB3BF8F7F2}"/>
  </dataValidations>
  <pageMargins left="0.59055118110236227" right="0.59055118110236227" top="0.59055118110236227" bottom="0.59055118110236227" header="0.19685039370078741" footer="0.19685039370078741"/>
  <pageSetup paperSize="9" scale="98" orientation="portrait" blackAndWhite="1" r:id="rId1"/>
  <headerFooter>
    <oddFooter>&amp;R.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吉鶴 早紀</cp:lastModifiedBy>
  <cp:lastPrinted>2021-07-13T04:01:58Z</cp:lastPrinted>
  <dcterms:created xsi:type="dcterms:W3CDTF">2020-05-13T08:00:32Z</dcterms:created>
  <dcterms:modified xsi:type="dcterms:W3CDTF">2021-07-13T04:02:18Z</dcterms:modified>
</cp:coreProperties>
</file>